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 2024. DO 2026\ZA PREDAJU\"/>
    </mc:Choice>
  </mc:AlternateContent>
  <xr:revisionPtr revIDLastSave="0" documentId="8_{735ED807-6BF7-429C-992B-363A72A552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" l="1"/>
  <c r="G23" i="7"/>
  <c r="H23" i="7"/>
  <c r="I23" i="7"/>
  <c r="E23" i="7"/>
  <c r="G18" i="7"/>
  <c r="H18" i="7"/>
  <c r="I18" i="7"/>
  <c r="F18" i="7"/>
  <c r="B28" i="8" l="1"/>
  <c r="B10" i="8" l="1"/>
  <c r="C10" i="8"/>
  <c r="E25" i="7" l="1"/>
  <c r="E14" i="7"/>
  <c r="E13" i="7" s="1"/>
  <c r="E8" i="7"/>
  <c r="E9" i="7"/>
  <c r="D26" i="8"/>
  <c r="D25" i="8"/>
  <c r="F25" i="8"/>
  <c r="E25" i="8"/>
  <c r="F26" i="8"/>
  <c r="E26" i="8"/>
  <c r="E24" i="8" s="1"/>
  <c r="B32" i="8"/>
  <c r="B31" i="8" s="1"/>
  <c r="F31" i="8"/>
  <c r="E31" i="8"/>
  <c r="D31" i="8"/>
  <c r="C31" i="8"/>
  <c r="C25" i="8"/>
  <c r="E7" i="7" l="1"/>
  <c r="E6" i="7" s="1"/>
  <c r="F24" i="8"/>
  <c r="D11" i="5"/>
  <c r="D10" i="5" s="1"/>
  <c r="E11" i="5"/>
  <c r="E10" i="5" s="1"/>
  <c r="F11" i="5"/>
  <c r="F10" i="5"/>
  <c r="D14" i="5"/>
  <c r="E14" i="5"/>
  <c r="F14" i="5"/>
  <c r="F15" i="5"/>
  <c r="E15" i="5"/>
  <c r="D15" i="5"/>
  <c r="B14" i="5"/>
  <c r="B10" i="5" s="1"/>
  <c r="C14" i="5"/>
  <c r="F6" i="7"/>
  <c r="F20" i="7"/>
  <c r="F21" i="7"/>
  <c r="F14" i="7"/>
  <c r="F13" i="7"/>
  <c r="F7" i="7"/>
  <c r="F8" i="7"/>
  <c r="F9" i="7"/>
  <c r="E24" i="7"/>
  <c r="E26" i="7"/>
  <c r="E27" i="7"/>
  <c r="F24" i="7"/>
  <c r="F25" i="7"/>
  <c r="F26" i="7"/>
  <c r="I8" i="7"/>
  <c r="I9" i="7"/>
  <c r="H6" i="7"/>
  <c r="H13" i="7"/>
  <c r="I13" i="7"/>
  <c r="H14" i="7"/>
  <c r="H7" i="7" s="1"/>
  <c r="I14" i="7"/>
  <c r="G7" i="7"/>
  <c r="G13" i="7"/>
  <c r="H8" i="7"/>
  <c r="G8" i="7"/>
  <c r="G9" i="7"/>
  <c r="H9" i="7"/>
  <c r="C17" i="8"/>
  <c r="C13" i="8"/>
  <c r="C11" i="8"/>
  <c r="F17" i="8"/>
  <c r="E17" i="8"/>
  <c r="D17" i="8"/>
  <c r="F15" i="8"/>
  <c r="E15" i="8"/>
  <c r="D15" i="8"/>
  <c r="F13" i="8"/>
  <c r="E13" i="8"/>
  <c r="D13" i="8"/>
  <c r="E11" i="8"/>
  <c r="F11" i="8"/>
  <c r="F10" i="8" s="1"/>
  <c r="D11" i="8"/>
  <c r="D10" i="8" s="1"/>
  <c r="C27" i="8"/>
  <c r="C24" i="8" s="1"/>
  <c r="F27" i="8"/>
  <c r="E27" i="8"/>
  <c r="D27" i="8"/>
  <c r="B27" i="8"/>
  <c r="B24" i="8" s="1"/>
  <c r="B26" i="8"/>
  <c r="B25" i="8" s="1"/>
  <c r="B29" i="8"/>
  <c r="B11" i="8"/>
  <c r="B12" i="8"/>
  <c r="B14" i="8"/>
  <c r="B13" i="8" s="1"/>
  <c r="B18" i="8"/>
  <c r="B17" i="8" s="1"/>
  <c r="B15" i="8"/>
  <c r="H21" i="7"/>
  <c r="I21" i="7"/>
  <c r="G21" i="7"/>
  <c r="I19" i="7"/>
  <c r="H19" i="7"/>
  <c r="G19" i="7"/>
  <c r="E10" i="8" l="1"/>
  <c r="I7" i="7"/>
  <c r="G14" i="7"/>
  <c r="G6" i="7"/>
  <c r="G20" i="7"/>
  <c r="D24" i="8"/>
  <c r="C11" i="5"/>
  <c r="H25" i="3"/>
  <c r="C10" i="5" l="1"/>
  <c r="I6" i="7"/>
  <c r="G36" i="10"/>
  <c r="F36" i="10"/>
  <c r="F34" i="10"/>
  <c r="G29" i="10"/>
  <c r="F29" i="10"/>
  <c r="G27" i="3"/>
  <c r="H27" i="3"/>
  <c r="G25" i="3"/>
  <c r="G23" i="3" s="1"/>
  <c r="H24" i="3"/>
  <c r="G24" i="3"/>
  <c r="H27" i="10"/>
  <c r="G28" i="10"/>
  <c r="G27" i="10"/>
  <c r="F25" i="3"/>
  <c r="F24" i="3"/>
  <c r="G12" i="10"/>
  <c r="G9" i="10"/>
  <c r="H9" i="10"/>
  <c r="F13" i="10"/>
  <c r="E22" i="3"/>
  <c r="E24" i="3"/>
  <c r="E23" i="3"/>
  <c r="E27" i="3"/>
  <c r="F27" i="3"/>
  <c r="D27" i="3"/>
  <c r="E25" i="3"/>
  <c r="G22" i="3" l="1"/>
  <c r="I12" i="10" s="1"/>
  <c r="H23" i="3"/>
  <c r="H22" i="3" s="1"/>
  <c r="J12" i="10" s="1"/>
  <c r="F23" i="3"/>
  <c r="F22" i="3" s="1"/>
  <c r="H12" i="10" s="1"/>
  <c r="D23" i="3" l="1"/>
  <c r="D22" i="3" s="1"/>
  <c r="F12" i="10" s="1"/>
  <c r="E14" i="3"/>
  <c r="E11" i="3" s="1"/>
  <c r="E10" i="3" s="1"/>
  <c r="F11" i="3"/>
  <c r="F10" i="3" s="1"/>
  <c r="G11" i="3"/>
  <c r="H11" i="3"/>
  <c r="D11" i="3"/>
  <c r="D10" i="3" s="1"/>
  <c r="H10" i="3" l="1"/>
  <c r="J9" i="10"/>
  <c r="J8" i="10" s="1"/>
  <c r="G10" i="3"/>
  <c r="I9" i="10"/>
  <c r="I8" i="10" s="1"/>
  <c r="F9" i="10"/>
  <c r="F37" i="10"/>
  <c r="G34" i="10" s="1"/>
  <c r="G37" i="10" s="1"/>
  <c r="H34" i="10" s="1"/>
  <c r="J21" i="10"/>
  <c r="I21" i="10"/>
  <c r="H21" i="10"/>
  <c r="G21" i="10"/>
  <c r="F21" i="10"/>
  <c r="J11" i="10"/>
  <c r="I11" i="10"/>
  <c r="H11" i="10"/>
  <c r="G11" i="10"/>
  <c r="F11" i="10"/>
  <c r="H8" i="10"/>
  <c r="G8" i="10"/>
  <c r="F8" i="10"/>
  <c r="I14" i="10" l="1"/>
  <c r="H14" i="10"/>
  <c r="H36" i="10" s="1"/>
  <c r="H37" i="10" s="1"/>
  <c r="I34" i="10" s="1"/>
  <c r="G14" i="10"/>
  <c r="F14" i="10"/>
  <c r="F22" i="10" s="1"/>
  <c r="F28" i="10" s="1"/>
  <c r="J14" i="10"/>
  <c r="G22" i="10"/>
  <c r="J22" i="10" l="1"/>
  <c r="J36" i="10"/>
  <c r="I22" i="10"/>
  <c r="I36" i="10"/>
  <c r="I37" i="10" s="1"/>
  <c r="J34" i="10" s="1"/>
  <c r="J37" i="10" s="1"/>
  <c r="H22" i="10"/>
  <c r="H28" i="10" s="1"/>
  <c r="H29" i="10" s="1"/>
  <c r="I27" i="10"/>
  <c r="I28" i="10" l="1"/>
  <c r="I29" i="10" s="1"/>
  <c r="J27" i="10"/>
  <c r="J28" i="10" s="1"/>
  <c r="J29" i="10" s="1"/>
</calcChain>
</file>

<file path=xl/sharedStrings.xml><?xml version="1.0" encoding="utf-8"?>
<sst xmlns="http://schemas.openxmlformats.org/spreadsheetml/2006/main" count="209" uniqueCount="102">
  <si>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</si>
  <si>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</si>
  <si>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</si>
  <si>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</si>
  <si>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</si>
  <si>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</si>
  <si>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</si>
  <si>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</si>
  <si>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</si>
  <si>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</si>
  <si>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</si>
  <si>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</si>
  <si>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</si>
  <si>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</si>
  <si>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</si>
  <si>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</si>
  <si>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</si>
  <si>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</si>
  <si>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</si>
  <si>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</si>
  <si>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</si>
  <si>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</si>
  <si>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</si>
  <si>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</si>
  <si>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</si>
  <si>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</si>
  <si>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</si>
  <si>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</si>
  <si>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</si>
  <si>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</si>
  <si>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</si>
  <si>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</si>
  <si>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</si>
  <si>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</si>
  <si>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</si>
  <si>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</si>
  <si>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</si>
  <si>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</si>
  <si>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</si>
  <si>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</si>
  <si>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</si>
  <si>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</si>
  <si>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</si>
  <si>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</si>
  <si>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</si>
  <si>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</si>
  <si>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</si>
  <si>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</si>
  <si>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</si>
  <si>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</si>
  <si>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</si>
  <si>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</si>
  <si>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</si>
  <si>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</si>
  <si>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</si>
  <si>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</si>
  <si>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</si>
  <si>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</si>
  <si>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</si>
  <si>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</si>
  <si>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</si>
  <si>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</si>
  <si>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</si>
  <si>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</si>
  <si>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</si>
  <si>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</si>
  <si>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</si>
  <si>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</si>
  <si>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</si>
  <si>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</si>
  <si>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</si>
  <si>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</si>
  <si>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</si>
  <si>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</si>
  <si>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</si>
  <si>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</si>
  <si>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</si>
  <si>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</si>
  <si>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</si>
  <si>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</si>
  <si>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</si>
  <si>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</si>
  <si>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Opći prihodi i primici</t>
  </si>
  <si>
    <t>Prihodi od prodaje proizvoda i robe te pruženih usluga, prihodi od donacija i povrati po protestiranim jamstvima</t>
  </si>
  <si>
    <t xml:space="preserve">  1.1. Opći prihodi i primici</t>
  </si>
  <si>
    <t>3.1. Vlastiti prihodi</t>
  </si>
  <si>
    <t>POTICANJE RAZVOJA GOSPODARSTVA</t>
  </si>
  <si>
    <t>Aktivnost A100001</t>
  </si>
  <si>
    <t>REDOVNA DJELATNOST GRADSKE RAZVOJNE AGENCIJE SLATINE</t>
  </si>
  <si>
    <t>Vlastiti prihodi i primici</t>
  </si>
  <si>
    <t>OPREMANJE GRADSKE RAZVOJNE AGENCIJE SLATINE</t>
  </si>
  <si>
    <t>Izvor financiranja 1.1.</t>
  </si>
  <si>
    <t>PPI BOND II</t>
  </si>
  <si>
    <t>Pomoći EU proračunski korisnici</t>
  </si>
  <si>
    <t xml:space="preserve">  5.9. Pomoći EU proračunski korisnici</t>
  </si>
  <si>
    <t xml:space="preserve">  42 Ostali prihodi za posebne namjene</t>
  </si>
  <si>
    <t>048 Istraživanje i razvoj: Ekonomski poslovi</t>
  </si>
  <si>
    <t>PROGRAM 3000</t>
  </si>
  <si>
    <t>Izvor financiranja 3.1.</t>
  </si>
  <si>
    <t>Kapitalni projekt K100001</t>
  </si>
  <si>
    <t>Aktivnost A1000015</t>
  </si>
  <si>
    <t>Izvor financiranja 5.9.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</si>
</sst>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6" fillId="2" borderId="3" xfId="0" applyNumberFormat="1" applyFont="1" applyFill="1" applyBorder="1" applyAlignment="1">
      <alignment horizontal="right"/>
    </xf>
    <xf numFmtId="3" fontId="0" fillId="0" borderId="0" xfId="0" applyNumberFormat="1"/>
    <xf numFmtId="3" fontId="6" fillId="0" borderId="4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0" fillId="0" borderId="3" xfId="0" applyBorder="1"/>
    <xf numFmtId="0" fontId="7" fillId="2" borderId="3" xfId="0" quotePrefix="1" applyNumberFormat="1" applyFont="1" applyFill="1" applyBorder="1" applyAlignment="1">
      <alignment horizontal="left" vertical="center"/>
    </xf>
    <xf numFmtId="4" fontId="7" fillId="0" borderId="0" xfId="1" applyNumberFormat="1"/>
    <xf numFmtId="3" fontId="9" fillId="0" borderId="4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wrapText="1"/>
    </xf>
    <xf numFmtId="0" fontId="22" fillId="0" borderId="3" xfId="0" applyFont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49B3599B-C3DE-49A0-925D-FB10E5E64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L37" sqref="L3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2" t="s">
        <v>24</v>
      </c>
      <c r="B3" s="62"/>
      <c r="C3" s="62"/>
      <c r="D3" s="62"/>
      <c r="E3" s="62"/>
      <c r="F3" s="62"/>
      <c r="G3" s="62"/>
      <c r="H3" s="62"/>
      <c r="I3" s="63"/>
      <c r="J3" s="63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62" t="s">
        <v>30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43</v>
      </c>
    </row>
    <row r="7" spans="1:10" ht="25.5" x14ac:dyDescent="0.25">
      <c r="A7" s="27"/>
      <c r="B7" s="28"/>
      <c r="C7" s="28"/>
      <c r="D7" s="29"/>
      <c r="E7" s="30"/>
      <c r="F7" s="3" t="s">
        <v>44</v>
      </c>
      <c r="G7" s="3" t="s">
        <v>42</v>
      </c>
      <c r="H7" s="3" t="s">
        <v>52</v>
      </c>
      <c r="I7" s="3" t="s">
        <v>53</v>
      </c>
      <c r="J7" s="3" t="s">
        <v>54</v>
      </c>
    </row>
    <row r="8" spans="1:10" x14ac:dyDescent="0.25">
      <c r="A8" s="65" t="s">
        <v>0</v>
      </c>
      <c r="B8" s="66"/>
      <c r="C8" s="66"/>
      <c r="D8" s="66"/>
      <c r="E8" s="67"/>
      <c r="F8" s="31">
        <f>F9+F10</f>
        <v>105379.11</v>
      </c>
      <c r="G8" s="31">
        <f t="shared" ref="G8:J8" si="0">G9+G10</f>
        <v>138402</v>
      </c>
      <c r="H8" s="31">
        <f t="shared" si="0"/>
        <v>161915</v>
      </c>
      <c r="I8" s="31">
        <f t="shared" si="0"/>
        <v>173460</v>
      </c>
      <c r="J8" s="31">
        <f t="shared" si="0"/>
        <v>175100</v>
      </c>
    </row>
    <row r="9" spans="1:10" x14ac:dyDescent="0.25">
      <c r="A9" s="68" t="s">
        <v>46</v>
      </c>
      <c r="B9" s="69"/>
      <c r="C9" s="69"/>
      <c r="D9" s="69"/>
      <c r="E9" s="61"/>
      <c r="F9" s="32">
        <f>+' Račun prihoda i rashoda'!D11</f>
        <v>105379.11</v>
      </c>
      <c r="G9" s="32">
        <f>+' Račun prihoda i rashoda'!E11</f>
        <v>138402</v>
      </c>
      <c r="H9" s="32">
        <f>+' Račun prihoda i rashoda'!F11</f>
        <v>161915</v>
      </c>
      <c r="I9" s="32">
        <f>+' Račun prihoda i rashoda'!G11</f>
        <v>173460</v>
      </c>
      <c r="J9" s="32">
        <f>+' Račun prihoda i rashoda'!H11</f>
        <v>175100</v>
      </c>
    </row>
    <row r="10" spans="1:10" x14ac:dyDescent="0.25">
      <c r="A10" s="60" t="s">
        <v>47</v>
      </c>
      <c r="B10" s="61"/>
      <c r="C10" s="61"/>
      <c r="D10" s="61"/>
      <c r="E10" s="61"/>
      <c r="F10" s="32"/>
      <c r="G10" s="32"/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100980.21</v>
      </c>
      <c r="G11" s="31">
        <f t="shared" ref="G11:J11" si="1">G12+G13</f>
        <v>138402</v>
      </c>
      <c r="H11" s="31">
        <f t="shared" si="1"/>
        <v>178778</v>
      </c>
      <c r="I11" s="31">
        <f t="shared" si="1"/>
        <v>185323</v>
      </c>
      <c r="J11" s="31">
        <f t="shared" si="1"/>
        <v>188663</v>
      </c>
    </row>
    <row r="12" spans="1:10" x14ac:dyDescent="0.25">
      <c r="A12" s="70" t="s">
        <v>48</v>
      </c>
      <c r="B12" s="69"/>
      <c r="C12" s="69"/>
      <c r="D12" s="69"/>
      <c r="E12" s="69"/>
      <c r="F12" s="32">
        <f>+' Račun prihoda i rashoda'!D22</f>
        <v>100980.21</v>
      </c>
      <c r="G12" s="32">
        <f>+' Račun prihoda i rashoda'!E22</f>
        <v>138402</v>
      </c>
      <c r="H12" s="32">
        <f>+' Račun prihoda i rashoda'!F22</f>
        <v>178778</v>
      </c>
      <c r="I12" s="32">
        <f>+' Račun prihoda i rashoda'!G22</f>
        <v>185323</v>
      </c>
      <c r="J12" s="32">
        <f>+' Račun prihoda i rashoda'!H22</f>
        <v>188663</v>
      </c>
    </row>
    <row r="13" spans="1:10" x14ac:dyDescent="0.25">
      <c r="A13" s="60" t="s">
        <v>49</v>
      </c>
      <c r="B13" s="61"/>
      <c r="C13" s="61"/>
      <c r="D13" s="61"/>
      <c r="E13" s="61"/>
      <c r="F13" s="32">
        <f>+' Račun prihoda i rashoda'!D27</f>
        <v>0</v>
      </c>
      <c r="G13" s="32"/>
      <c r="H13" s="32"/>
      <c r="I13" s="32"/>
      <c r="J13" s="44"/>
    </row>
    <row r="14" spans="1:10" x14ac:dyDescent="0.25">
      <c r="A14" s="71" t="s">
        <v>73</v>
      </c>
      <c r="B14" s="66"/>
      <c r="C14" s="66"/>
      <c r="D14" s="66"/>
      <c r="E14" s="66"/>
      <c r="F14" s="31">
        <f>F8-F11</f>
        <v>4398.8999999999942</v>
      </c>
      <c r="G14" s="31">
        <f t="shared" ref="G14:J14" si="2">G8-G11</f>
        <v>0</v>
      </c>
      <c r="H14" s="31">
        <f t="shared" si="2"/>
        <v>-16863</v>
      </c>
      <c r="I14" s="31">
        <f t="shared" si="2"/>
        <v>-11863</v>
      </c>
      <c r="J14" s="31">
        <f t="shared" si="2"/>
        <v>-13563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62" t="s">
        <v>31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44</v>
      </c>
      <c r="G18" s="3" t="s">
        <v>42</v>
      </c>
      <c r="H18" s="3" t="s">
        <v>52</v>
      </c>
      <c r="I18" s="3" t="s">
        <v>53</v>
      </c>
      <c r="J18" s="3" t="s">
        <v>54</v>
      </c>
    </row>
    <row r="19" spans="1:10" x14ac:dyDescent="0.25">
      <c r="A19" s="60" t="s">
        <v>50</v>
      </c>
      <c r="B19" s="61"/>
      <c r="C19" s="61"/>
      <c r="D19" s="61"/>
      <c r="E19" s="61"/>
      <c r="F19" s="32"/>
      <c r="G19" s="32"/>
      <c r="H19" s="32"/>
      <c r="I19" s="32"/>
      <c r="J19" s="44"/>
    </row>
    <row r="20" spans="1:10" x14ac:dyDescent="0.25">
      <c r="A20" s="60" t="s">
        <v>51</v>
      </c>
      <c r="B20" s="61"/>
      <c r="C20" s="61"/>
      <c r="D20" s="61"/>
      <c r="E20" s="61"/>
      <c r="F20" s="32"/>
      <c r="G20" s="32"/>
      <c r="H20" s="32"/>
      <c r="I20" s="32"/>
      <c r="J20" s="44"/>
    </row>
    <row r="21" spans="1:10" x14ac:dyDescent="0.25">
      <c r="A21" s="71" t="s">
        <v>2</v>
      </c>
      <c r="B21" s="66"/>
      <c r="C21" s="66"/>
      <c r="D21" s="66"/>
      <c r="E21" s="66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71" t="s">
        <v>74</v>
      </c>
      <c r="B22" s="66"/>
      <c r="C22" s="66"/>
      <c r="D22" s="66"/>
      <c r="E22" s="66"/>
      <c r="F22" s="31">
        <f>F14+F21</f>
        <v>4398.8999999999942</v>
      </c>
      <c r="G22" s="31">
        <f t="shared" ref="G22:J22" si="4">G14+G21</f>
        <v>0</v>
      </c>
      <c r="H22" s="31">
        <f t="shared" si="4"/>
        <v>-16863</v>
      </c>
      <c r="I22" s="31">
        <f t="shared" si="4"/>
        <v>-11863</v>
      </c>
      <c r="J22" s="31">
        <f t="shared" si="4"/>
        <v>-13563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62" t="s">
        <v>75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44</v>
      </c>
      <c r="G26" s="3" t="s">
        <v>42</v>
      </c>
      <c r="H26" s="3" t="s">
        <v>52</v>
      </c>
      <c r="I26" s="3" t="s">
        <v>53</v>
      </c>
      <c r="J26" s="3" t="s">
        <v>54</v>
      </c>
    </row>
    <row r="27" spans="1:10" ht="15" customHeight="1" x14ac:dyDescent="0.25">
      <c r="A27" s="74" t="s">
        <v>76</v>
      </c>
      <c r="B27" s="75"/>
      <c r="C27" s="75"/>
      <c r="D27" s="75"/>
      <c r="E27" s="76"/>
      <c r="F27" s="45">
        <v>58585.77</v>
      </c>
      <c r="G27" s="45">
        <f>+F28</f>
        <v>62984.669999999991</v>
      </c>
      <c r="H27" s="45">
        <f>+G28</f>
        <v>62984.669999999991</v>
      </c>
      <c r="I27" s="45">
        <f>+H28</f>
        <v>46121.669999999991</v>
      </c>
      <c r="J27" s="46">
        <f>+I28</f>
        <v>34258.669999999991</v>
      </c>
    </row>
    <row r="28" spans="1:10" ht="15" customHeight="1" x14ac:dyDescent="0.25">
      <c r="A28" s="71" t="s">
        <v>77</v>
      </c>
      <c r="B28" s="66"/>
      <c r="C28" s="66"/>
      <c r="D28" s="66"/>
      <c r="E28" s="66"/>
      <c r="F28" s="47">
        <f>F22+F27</f>
        <v>62984.669999999991</v>
      </c>
      <c r="G28" s="47">
        <f>G22+G27</f>
        <v>62984.669999999991</v>
      </c>
      <c r="H28" s="47">
        <f t="shared" ref="G28:J28" si="5">H22+H27</f>
        <v>46121.669999999991</v>
      </c>
      <c r="I28" s="47">
        <f t="shared" si="5"/>
        <v>34258.669999999991</v>
      </c>
      <c r="J28" s="48">
        <f t="shared" si="5"/>
        <v>20695.669999999991</v>
      </c>
    </row>
    <row r="29" spans="1:10" ht="45" customHeight="1" x14ac:dyDescent="0.25">
      <c r="A29" s="65" t="s">
        <v>78</v>
      </c>
      <c r="B29" s="77"/>
      <c r="C29" s="77"/>
      <c r="D29" s="77"/>
      <c r="E29" s="78"/>
      <c r="F29" s="47">
        <f>+F28</f>
        <v>62984.669999999991</v>
      </c>
      <c r="G29" s="47">
        <f t="shared" ref="G29:J29" si="6">+G28</f>
        <v>62984.669999999991</v>
      </c>
      <c r="H29" s="47">
        <f t="shared" si="6"/>
        <v>46121.669999999991</v>
      </c>
      <c r="I29" s="47">
        <f t="shared" si="6"/>
        <v>34258.669999999991</v>
      </c>
      <c r="J29" s="47">
        <f t="shared" si="6"/>
        <v>20695.669999999991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79" t="s">
        <v>72</v>
      </c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58" t="s">
        <v>44</v>
      </c>
      <c r="G33" s="58" t="s">
        <v>42</v>
      </c>
      <c r="H33" s="58" t="s">
        <v>52</v>
      </c>
      <c r="I33" s="58" t="s">
        <v>53</v>
      </c>
      <c r="J33" s="58" t="s">
        <v>54</v>
      </c>
    </row>
    <row r="34" spans="1:10" x14ac:dyDescent="0.25">
      <c r="A34" s="74" t="s">
        <v>76</v>
      </c>
      <c r="B34" s="75"/>
      <c r="C34" s="75"/>
      <c r="D34" s="75"/>
      <c r="E34" s="76"/>
      <c r="F34" s="45">
        <f>+F27</f>
        <v>58585.77</v>
      </c>
      <c r="G34" s="45">
        <f>F37</f>
        <v>62984.669999999991</v>
      </c>
      <c r="H34" s="45">
        <f>G37</f>
        <v>62984.669999999991</v>
      </c>
      <c r="I34" s="45">
        <f>H37</f>
        <v>46121.669999999991</v>
      </c>
      <c r="J34" s="46">
        <f>I37</f>
        <v>34258.669999999991</v>
      </c>
    </row>
    <row r="35" spans="1:10" ht="28.5" customHeight="1" x14ac:dyDescent="0.25">
      <c r="A35" s="74" t="s">
        <v>79</v>
      </c>
      <c r="B35" s="75"/>
      <c r="C35" s="75"/>
      <c r="D35" s="75"/>
      <c r="E35" s="76"/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x14ac:dyDescent="0.25">
      <c r="A36" s="74" t="s">
        <v>80</v>
      </c>
      <c r="B36" s="80"/>
      <c r="C36" s="80"/>
      <c r="D36" s="80"/>
      <c r="E36" s="81"/>
      <c r="F36" s="45">
        <f>+F14</f>
        <v>4398.8999999999942</v>
      </c>
      <c r="G36" s="45">
        <f t="shared" ref="G36:J36" si="7">+G14</f>
        <v>0</v>
      </c>
      <c r="H36" s="45">
        <f t="shared" si="7"/>
        <v>-16863</v>
      </c>
      <c r="I36" s="45">
        <f t="shared" si="7"/>
        <v>-11863</v>
      </c>
      <c r="J36" s="45">
        <f t="shared" si="7"/>
        <v>-13563</v>
      </c>
    </row>
    <row r="37" spans="1:10" ht="15" customHeight="1" x14ac:dyDescent="0.25">
      <c r="A37" s="71" t="s">
        <v>77</v>
      </c>
      <c r="B37" s="66"/>
      <c r="C37" s="66"/>
      <c r="D37" s="66"/>
      <c r="E37" s="66"/>
      <c r="F37" s="33">
        <f>F34-F35+F36</f>
        <v>62984.669999999991</v>
      </c>
      <c r="G37" s="33">
        <f t="shared" ref="G37:J37" si="8">G34-G35+G36</f>
        <v>62984.669999999991</v>
      </c>
      <c r="H37" s="33">
        <f t="shared" si="8"/>
        <v>46121.669999999991</v>
      </c>
      <c r="I37" s="33">
        <f t="shared" si="8"/>
        <v>34258.669999999991</v>
      </c>
      <c r="J37" s="59">
        <f t="shared" si="8"/>
        <v>20695.669999999991</v>
      </c>
    </row>
    <row r="38" spans="1:10" ht="17.25" customHeight="1" x14ac:dyDescent="0.25"/>
    <row r="39" spans="1:10" x14ac:dyDescent="0.25">
      <c r="A39" s="72" t="s">
        <v>45</v>
      </c>
      <c r="B39" s="73"/>
      <c r="C39" s="73"/>
      <c r="D39" s="73"/>
      <c r="E39" s="73"/>
      <c r="F39" s="73"/>
      <c r="G39" s="73"/>
      <c r="H39" s="73"/>
      <c r="I39" s="73"/>
      <c r="J39" s="73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topLeftCell="A19" workbookViewId="0">
      <selection activeCell="M15" sqref="M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2" t="s">
        <v>38</v>
      </c>
      <c r="B1" s="62"/>
      <c r="C1" s="62"/>
      <c r="D1" s="62"/>
      <c r="E1" s="62"/>
      <c r="F1" s="62"/>
      <c r="G1" s="62"/>
      <c r="H1" s="6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2" t="s">
        <v>24</v>
      </c>
      <c r="B3" s="62"/>
      <c r="C3" s="62"/>
      <c r="D3" s="62"/>
      <c r="E3" s="62"/>
      <c r="F3" s="62"/>
      <c r="G3" s="62"/>
      <c r="H3" s="6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2" t="s">
        <v>4</v>
      </c>
      <c r="B5" s="62"/>
      <c r="C5" s="62"/>
      <c r="D5" s="62"/>
      <c r="E5" s="62"/>
      <c r="F5" s="62"/>
      <c r="G5" s="62"/>
      <c r="H5" s="6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62" t="s">
        <v>55</v>
      </c>
      <c r="B7" s="62"/>
      <c r="C7" s="62"/>
      <c r="D7" s="62"/>
      <c r="E7" s="62"/>
      <c r="F7" s="62"/>
      <c r="G7" s="62"/>
      <c r="H7" s="62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41</v>
      </c>
      <c r="E9" s="20" t="s">
        <v>42</v>
      </c>
      <c r="F9" s="20" t="s">
        <v>39</v>
      </c>
      <c r="G9" s="20" t="s">
        <v>32</v>
      </c>
      <c r="H9" s="20" t="s">
        <v>40</v>
      </c>
    </row>
    <row r="10" spans="1:8" x14ac:dyDescent="0.25">
      <c r="A10" s="37"/>
      <c r="B10" s="37"/>
      <c r="C10" s="39" t="s">
        <v>0</v>
      </c>
      <c r="D10" s="89">
        <f>+D11+D15</f>
        <v>105379.11</v>
      </c>
      <c r="E10" s="89">
        <f t="shared" ref="E10:H10" si="0">+E11+E15</f>
        <v>138402</v>
      </c>
      <c r="F10" s="89">
        <f t="shared" si="0"/>
        <v>161915</v>
      </c>
      <c r="G10" s="89">
        <f t="shared" si="0"/>
        <v>173460</v>
      </c>
      <c r="H10" s="89">
        <f t="shared" si="0"/>
        <v>175100</v>
      </c>
    </row>
    <row r="11" spans="1:8" ht="15.75" customHeight="1" x14ac:dyDescent="0.25">
      <c r="A11" s="11">
        <v>6</v>
      </c>
      <c r="B11" s="11"/>
      <c r="C11" s="11" t="s">
        <v>7</v>
      </c>
      <c r="D11" s="9">
        <f>+D12+D13+D14</f>
        <v>105379.11</v>
      </c>
      <c r="E11" s="9">
        <f t="shared" ref="E11:H11" si="1">+E12+E13+E14</f>
        <v>138402</v>
      </c>
      <c r="F11" s="9">
        <f t="shared" si="1"/>
        <v>161915</v>
      </c>
      <c r="G11" s="9">
        <f t="shared" si="1"/>
        <v>173460</v>
      </c>
      <c r="H11" s="9">
        <f t="shared" si="1"/>
        <v>175100</v>
      </c>
    </row>
    <row r="12" spans="1:8" ht="38.25" x14ac:dyDescent="0.25">
      <c r="A12" s="11"/>
      <c r="B12" s="15">
        <v>63</v>
      </c>
      <c r="C12" s="15" t="s">
        <v>34</v>
      </c>
      <c r="D12" s="9">
        <v>3801.5</v>
      </c>
      <c r="E12" s="9">
        <v>1327</v>
      </c>
      <c r="F12" s="9">
        <v>0</v>
      </c>
      <c r="G12" s="9">
        <v>0</v>
      </c>
      <c r="H12" s="9">
        <v>0</v>
      </c>
    </row>
    <row r="13" spans="1:8" ht="51" x14ac:dyDescent="0.25">
      <c r="A13" s="12"/>
      <c r="B13" s="12">
        <v>66</v>
      </c>
      <c r="C13" s="88" t="s">
        <v>83</v>
      </c>
      <c r="D13" s="9">
        <v>14712.78</v>
      </c>
      <c r="E13" s="9">
        <v>17519</v>
      </c>
      <c r="F13" s="9">
        <v>17000</v>
      </c>
      <c r="G13" s="9">
        <v>20000</v>
      </c>
      <c r="H13" s="9">
        <v>20000</v>
      </c>
    </row>
    <row r="14" spans="1:8" ht="38.25" x14ac:dyDescent="0.25">
      <c r="A14" s="12"/>
      <c r="B14" s="12">
        <v>67</v>
      </c>
      <c r="C14" s="15" t="s">
        <v>35</v>
      </c>
      <c r="D14" s="9">
        <v>86864.83</v>
      </c>
      <c r="E14" s="9">
        <f>118229+1327</f>
        <v>119556</v>
      </c>
      <c r="F14" s="9">
        <v>144915</v>
      </c>
      <c r="G14" s="9">
        <v>153460</v>
      </c>
      <c r="H14" s="9">
        <v>155100</v>
      </c>
    </row>
    <row r="15" spans="1:8" ht="25.5" x14ac:dyDescent="0.25">
      <c r="A15" s="14">
        <v>7</v>
      </c>
      <c r="B15" s="14"/>
      <c r="C15" s="24" t="s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38.25" x14ac:dyDescent="0.25">
      <c r="A16" s="15"/>
      <c r="B16" s="15">
        <v>72</v>
      </c>
      <c r="C16" s="25" t="s">
        <v>33</v>
      </c>
      <c r="D16" s="9">
        <v>0</v>
      </c>
      <c r="E16" s="9">
        <v>0</v>
      </c>
      <c r="F16" s="9">
        <v>0</v>
      </c>
      <c r="G16" s="9">
        <v>0</v>
      </c>
      <c r="H16" s="10">
        <v>0</v>
      </c>
    </row>
    <row r="19" spans="1:8" ht="15.75" x14ac:dyDescent="0.25">
      <c r="A19" s="62" t="s">
        <v>56</v>
      </c>
      <c r="B19" s="82"/>
      <c r="C19" s="82"/>
      <c r="D19" s="82"/>
      <c r="E19" s="82"/>
      <c r="F19" s="82"/>
      <c r="G19" s="82"/>
      <c r="H19" s="82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20" t="s">
        <v>5</v>
      </c>
      <c r="B21" s="19" t="s">
        <v>6</v>
      </c>
      <c r="C21" s="19" t="s">
        <v>9</v>
      </c>
      <c r="D21" s="19" t="s">
        <v>41</v>
      </c>
      <c r="E21" s="20" t="s">
        <v>42</v>
      </c>
      <c r="F21" s="20" t="s">
        <v>39</v>
      </c>
      <c r="G21" s="20" t="s">
        <v>32</v>
      </c>
      <c r="H21" s="20" t="s">
        <v>40</v>
      </c>
    </row>
    <row r="22" spans="1:8" x14ac:dyDescent="0.25">
      <c r="A22" s="37"/>
      <c r="B22" s="38"/>
      <c r="C22" s="36" t="s">
        <v>1</v>
      </c>
      <c r="D22" s="86">
        <f>D23+D27</f>
        <v>100980.21</v>
      </c>
      <c r="E22" s="86">
        <f>E23+E27</f>
        <v>138402</v>
      </c>
      <c r="F22" s="86">
        <f t="shared" ref="F22:H22" si="2">F23+F27</f>
        <v>178778</v>
      </c>
      <c r="G22" s="86">
        <f t="shared" si="2"/>
        <v>185323</v>
      </c>
      <c r="H22" s="86">
        <f t="shared" si="2"/>
        <v>188663</v>
      </c>
    </row>
    <row r="23" spans="1:8" ht="15.75" customHeight="1" x14ac:dyDescent="0.25">
      <c r="A23" s="11">
        <v>3</v>
      </c>
      <c r="B23" s="11"/>
      <c r="C23" s="11" t="s">
        <v>10</v>
      </c>
      <c r="D23" s="8">
        <f>+D24+D25+D26</f>
        <v>100980.21</v>
      </c>
      <c r="E23" s="8">
        <f>+E24+E25+E26</f>
        <v>137075</v>
      </c>
      <c r="F23" s="8">
        <f t="shared" ref="E23:H23" si="3">+F24+F25+F26</f>
        <v>177778</v>
      </c>
      <c r="G23" s="8">
        <f t="shared" si="3"/>
        <v>184323</v>
      </c>
      <c r="H23" s="8">
        <f t="shared" si="3"/>
        <v>187663</v>
      </c>
    </row>
    <row r="24" spans="1:8" ht="15.75" customHeight="1" x14ac:dyDescent="0.25">
      <c r="A24" s="11"/>
      <c r="B24" s="15">
        <v>31</v>
      </c>
      <c r="C24" s="15" t="s">
        <v>11</v>
      </c>
      <c r="D24" s="8">
        <v>84293.16</v>
      </c>
      <c r="E24" s="9">
        <f>112655+6636</f>
        <v>119291</v>
      </c>
      <c r="F24" s="9">
        <f>137615+19701</f>
        <v>157316</v>
      </c>
      <c r="G24" s="9">
        <f>145860+19701</f>
        <v>165561</v>
      </c>
      <c r="H24" s="9">
        <f>147500+19701</f>
        <v>167201</v>
      </c>
    </row>
    <row r="25" spans="1:8" x14ac:dyDescent="0.25">
      <c r="A25" s="12"/>
      <c r="B25" s="12">
        <v>32</v>
      </c>
      <c r="C25" s="12" t="s">
        <v>27</v>
      </c>
      <c r="D25" s="8">
        <v>16371.78</v>
      </c>
      <c r="E25" s="9">
        <f>5574+10618+1327</f>
        <v>17519</v>
      </c>
      <c r="F25" s="9">
        <f>6300+13792</f>
        <v>20092</v>
      </c>
      <c r="G25" s="9">
        <f>6600+11792</f>
        <v>18392</v>
      </c>
      <c r="H25" s="9">
        <f>6600+13492</f>
        <v>20092</v>
      </c>
    </row>
    <row r="26" spans="1:8" x14ac:dyDescent="0.25">
      <c r="A26" s="12"/>
      <c r="B26" s="12">
        <v>34</v>
      </c>
      <c r="C26" s="12" t="s">
        <v>81</v>
      </c>
      <c r="D26" s="8">
        <v>315.27</v>
      </c>
      <c r="E26" s="9">
        <v>265</v>
      </c>
      <c r="F26" s="9">
        <v>370</v>
      </c>
      <c r="G26" s="9">
        <v>370</v>
      </c>
      <c r="H26" s="9">
        <v>370</v>
      </c>
    </row>
    <row r="27" spans="1:8" ht="25.5" x14ac:dyDescent="0.25">
      <c r="A27" s="14">
        <v>4</v>
      </c>
      <c r="B27" s="14"/>
      <c r="C27" s="24" t="s">
        <v>12</v>
      </c>
      <c r="D27" s="87">
        <f>+D28+D29</f>
        <v>0</v>
      </c>
      <c r="E27" s="87">
        <f t="shared" ref="E27:H27" si="4">+E28+E29</f>
        <v>1327</v>
      </c>
      <c r="F27" s="87">
        <f t="shared" si="4"/>
        <v>1000</v>
      </c>
      <c r="G27" s="87">
        <f t="shared" ref="G27" si="5">+G28+G29</f>
        <v>1000</v>
      </c>
      <c r="H27" s="87">
        <f t="shared" ref="H27" si="6">+H28+H29</f>
        <v>1000</v>
      </c>
    </row>
    <row r="28" spans="1:8" ht="38.25" x14ac:dyDescent="0.25">
      <c r="A28" s="15"/>
      <c r="B28" s="15">
        <v>41</v>
      </c>
      <c r="C28" s="25" t="s">
        <v>13</v>
      </c>
      <c r="D28" s="8">
        <v>0</v>
      </c>
      <c r="E28" s="9">
        <v>0</v>
      </c>
      <c r="F28" s="9">
        <v>0</v>
      </c>
      <c r="G28" s="9">
        <v>0</v>
      </c>
      <c r="H28" s="10">
        <v>0</v>
      </c>
    </row>
    <row r="29" spans="1:8" ht="38.25" x14ac:dyDescent="0.25">
      <c r="A29" s="15"/>
      <c r="B29" s="15">
        <v>42</v>
      </c>
      <c r="C29" s="25" t="s">
        <v>36</v>
      </c>
      <c r="D29" s="8">
        <v>0</v>
      </c>
      <c r="E29" s="9">
        <v>1327</v>
      </c>
      <c r="F29" s="9">
        <v>1000</v>
      </c>
      <c r="G29" s="9">
        <v>1000</v>
      </c>
      <c r="H29" s="10">
        <v>1000</v>
      </c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topLeftCell="A9" workbookViewId="0">
      <selection activeCell="H28" sqref="H28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62" t="s">
        <v>38</v>
      </c>
      <c r="B1" s="62"/>
      <c r="C1" s="62"/>
      <c r="D1" s="62"/>
      <c r="E1" s="62"/>
      <c r="F1" s="62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62" t="s">
        <v>24</v>
      </c>
      <c r="B3" s="62"/>
      <c r="C3" s="62"/>
      <c r="D3" s="62"/>
      <c r="E3" s="62"/>
      <c r="F3" s="62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62" t="s">
        <v>4</v>
      </c>
      <c r="B5" s="62"/>
      <c r="C5" s="62"/>
      <c r="D5" s="62"/>
      <c r="E5" s="62"/>
      <c r="F5" s="62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62" t="s">
        <v>57</v>
      </c>
      <c r="B7" s="62"/>
      <c r="C7" s="62"/>
      <c r="D7" s="62"/>
      <c r="E7" s="62"/>
      <c r="F7" s="62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20" t="s">
        <v>59</v>
      </c>
      <c r="B9" s="19" t="s">
        <v>41</v>
      </c>
      <c r="C9" s="20" t="s">
        <v>42</v>
      </c>
      <c r="D9" s="20" t="s">
        <v>39</v>
      </c>
      <c r="E9" s="20" t="s">
        <v>32</v>
      </c>
      <c r="F9" s="20" t="s">
        <v>40</v>
      </c>
    </row>
    <row r="10" spans="1:10" x14ac:dyDescent="0.25">
      <c r="A10" s="39" t="s">
        <v>0</v>
      </c>
      <c r="B10" s="95">
        <f>B11+B13+B17</f>
        <v>105379.10942995553</v>
      </c>
      <c r="C10" s="95">
        <f>C11+C13+C17</f>
        <v>134156</v>
      </c>
      <c r="D10" s="95">
        <f>D11+D13+D17</f>
        <v>178778</v>
      </c>
      <c r="E10" s="95">
        <f t="shared" ref="E10:F10" si="0">E11+E13+E17</f>
        <v>185323</v>
      </c>
      <c r="F10" s="95">
        <f t="shared" si="0"/>
        <v>188663</v>
      </c>
    </row>
    <row r="11" spans="1:10" x14ac:dyDescent="0.25">
      <c r="A11" s="24" t="s">
        <v>62</v>
      </c>
      <c r="B11" s="94">
        <f>+B12</f>
        <v>86864.829782998204</v>
      </c>
      <c r="C11" s="95">
        <f>+C12</f>
        <v>119557</v>
      </c>
      <c r="D11" s="95">
        <f>+D12</f>
        <v>144915</v>
      </c>
      <c r="E11" s="95">
        <f t="shared" ref="E11:F11" si="1">+E12</f>
        <v>153460</v>
      </c>
      <c r="F11" s="95">
        <f t="shared" si="1"/>
        <v>155100</v>
      </c>
    </row>
    <row r="12" spans="1:10" x14ac:dyDescent="0.25">
      <c r="A12" s="12" t="s">
        <v>84</v>
      </c>
      <c r="B12" s="9">
        <f>654483.06/7.5345</f>
        <v>86864.829782998204</v>
      </c>
      <c r="C12" s="9">
        <v>119557</v>
      </c>
      <c r="D12" s="9">
        <v>144915</v>
      </c>
      <c r="E12" s="9">
        <v>153460</v>
      </c>
      <c r="F12" s="9">
        <v>155100</v>
      </c>
    </row>
    <row r="13" spans="1:10" x14ac:dyDescent="0.25">
      <c r="A13" s="26" t="s">
        <v>64</v>
      </c>
      <c r="B13" s="92">
        <f>+B14</f>
        <v>14712.781206450327</v>
      </c>
      <c r="C13" s="92">
        <f>+C14</f>
        <v>13272</v>
      </c>
      <c r="D13" s="92">
        <f>+D14</f>
        <v>33863</v>
      </c>
      <c r="E13" s="92">
        <f>+E14</f>
        <v>31863</v>
      </c>
      <c r="F13" s="92">
        <f>+F14</f>
        <v>33563</v>
      </c>
    </row>
    <row r="14" spans="1:10" x14ac:dyDescent="0.25">
      <c r="A14" s="97" t="s">
        <v>85</v>
      </c>
      <c r="B14" s="9">
        <f>110853.45/7.5345</f>
        <v>14712.781206450327</v>
      </c>
      <c r="C14" s="9">
        <v>13272</v>
      </c>
      <c r="D14" s="9">
        <v>33863</v>
      </c>
      <c r="E14" s="9">
        <v>31863</v>
      </c>
      <c r="F14" s="9">
        <v>33563</v>
      </c>
    </row>
    <row r="15" spans="1:10" ht="25.5" x14ac:dyDescent="0.25">
      <c r="A15" s="11" t="s">
        <v>61</v>
      </c>
      <c r="B15" s="8">
        <f>+B16</f>
        <v>0</v>
      </c>
      <c r="C15" s="9">
        <v>0</v>
      </c>
      <c r="D15" s="9">
        <f>+D16</f>
        <v>0</v>
      </c>
      <c r="E15" s="9">
        <f>+E16</f>
        <v>0</v>
      </c>
      <c r="F15" s="9">
        <f>+F16</f>
        <v>0</v>
      </c>
    </row>
    <row r="16" spans="1:10" ht="25.5" x14ac:dyDescent="0.25">
      <c r="A16" s="17" t="s">
        <v>95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J16" s="93"/>
    </row>
    <row r="17" spans="1:10" x14ac:dyDescent="0.25">
      <c r="A17" s="39" t="s">
        <v>60</v>
      </c>
      <c r="B17" s="8">
        <f>+B18</f>
        <v>3801.4984405070009</v>
      </c>
      <c r="C17" s="9">
        <f>+C18</f>
        <v>1327</v>
      </c>
      <c r="D17" s="93">
        <f>+D18</f>
        <v>0</v>
      </c>
      <c r="E17" s="9">
        <f>+E18</f>
        <v>0</v>
      </c>
      <c r="F17" s="10">
        <f>+F18</f>
        <v>0</v>
      </c>
    </row>
    <row r="18" spans="1:10" x14ac:dyDescent="0.25">
      <c r="A18" s="13" t="s">
        <v>94</v>
      </c>
      <c r="B18" s="8">
        <f>28642.39/7.5345</f>
        <v>3801.4984405070009</v>
      </c>
      <c r="C18" s="9">
        <v>1327</v>
      </c>
      <c r="D18" s="9">
        <v>0</v>
      </c>
      <c r="E18" s="9">
        <v>0</v>
      </c>
      <c r="F18" s="10">
        <v>0</v>
      </c>
    </row>
    <row r="21" spans="1:10" ht="15.75" customHeight="1" x14ac:dyDescent="0.25">
      <c r="A21" s="62" t="s">
        <v>58</v>
      </c>
      <c r="B21" s="62"/>
      <c r="C21" s="62"/>
      <c r="D21" s="62"/>
      <c r="E21" s="62"/>
      <c r="F21" s="62"/>
    </row>
    <row r="22" spans="1:10" ht="18" x14ac:dyDescent="0.25">
      <c r="A22" s="4"/>
      <c r="B22" s="4"/>
      <c r="C22" s="4"/>
      <c r="D22" s="4"/>
      <c r="E22" s="5"/>
      <c r="F22" s="5"/>
    </row>
    <row r="23" spans="1:10" ht="25.5" x14ac:dyDescent="0.25">
      <c r="A23" s="20" t="s">
        <v>59</v>
      </c>
      <c r="B23" s="19" t="s">
        <v>41</v>
      </c>
      <c r="C23" s="20" t="s">
        <v>42</v>
      </c>
      <c r="D23" s="20" t="s">
        <v>39</v>
      </c>
      <c r="E23" s="20" t="s">
        <v>32</v>
      </c>
      <c r="F23" s="20" t="s">
        <v>40</v>
      </c>
    </row>
    <row r="24" spans="1:10" x14ac:dyDescent="0.25">
      <c r="A24" s="39" t="s">
        <v>1</v>
      </c>
      <c r="B24" s="99">
        <f>B25+B27+B31</f>
        <v>100980.2083748092</v>
      </c>
      <c r="C24" s="100">
        <f>C25+C27+C31</f>
        <v>138402</v>
      </c>
      <c r="D24" s="100">
        <f>D26+D28</f>
        <v>178778</v>
      </c>
      <c r="E24" s="100">
        <f>E25+E28</f>
        <v>185323</v>
      </c>
      <c r="F24" s="100">
        <f t="shared" ref="F24" si="2">F25+F28</f>
        <v>188663</v>
      </c>
    </row>
    <row r="25" spans="1:10" ht="15.75" customHeight="1" x14ac:dyDescent="0.25">
      <c r="A25" s="24" t="s">
        <v>62</v>
      </c>
      <c r="B25" s="8">
        <f>+B26</f>
        <v>86945.858384763415</v>
      </c>
      <c r="C25" s="9">
        <f>+C26+1327</f>
        <v>119556</v>
      </c>
      <c r="D25" s="9">
        <f>+D26</f>
        <v>144915</v>
      </c>
      <c r="E25" s="9">
        <f>+E26</f>
        <v>153460</v>
      </c>
      <c r="F25" s="9">
        <f>+F26</f>
        <v>155100</v>
      </c>
    </row>
    <row r="26" spans="1:10" x14ac:dyDescent="0.25">
      <c r="A26" s="12" t="s">
        <v>84</v>
      </c>
      <c r="B26" s="8">
        <f>655093.57/7.5345</f>
        <v>86945.858384763415</v>
      </c>
      <c r="C26" s="9">
        <v>118229</v>
      </c>
      <c r="D26" s="9">
        <f>143915+1000</f>
        <v>144915</v>
      </c>
      <c r="E26" s="9">
        <f>152460+1000</f>
        <v>153460</v>
      </c>
      <c r="F26" s="9">
        <f>154100+1000</f>
        <v>155100</v>
      </c>
    </row>
    <row r="27" spans="1:10" x14ac:dyDescent="0.25">
      <c r="A27" s="24" t="s">
        <v>64</v>
      </c>
      <c r="B27" s="8">
        <f>+B28</f>
        <v>10232.851549538787</v>
      </c>
      <c r="C27" s="9">
        <f>+C28</f>
        <v>17519</v>
      </c>
      <c r="D27" s="9">
        <f>+D28</f>
        <v>33863</v>
      </c>
      <c r="E27" s="9">
        <f>+E28</f>
        <v>31863</v>
      </c>
      <c r="F27" s="9">
        <f>+F28</f>
        <v>33563</v>
      </c>
    </row>
    <row r="28" spans="1:10" x14ac:dyDescent="0.25">
      <c r="A28" s="13" t="s">
        <v>65</v>
      </c>
      <c r="B28" s="8">
        <f>(76599.42+500)/7.5345</f>
        <v>10232.851549538787</v>
      </c>
      <c r="C28" s="9">
        <v>17519</v>
      </c>
      <c r="D28" s="9">
        <v>33863</v>
      </c>
      <c r="E28" s="9">
        <v>31863</v>
      </c>
      <c r="F28" s="10">
        <v>33563</v>
      </c>
    </row>
    <row r="29" spans="1:10" ht="25.5" x14ac:dyDescent="0.25">
      <c r="A29" s="11" t="s">
        <v>61</v>
      </c>
      <c r="B29" s="8">
        <f>+B30</f>
        <v>0</v>
      </c>
      <c r="C29" s="9">
        <v>0</v>
      </c>
      <c r="D29" s="9">
        <v>0</v>
      </c>
      <c r="E29" s="9">
        <v>0</v>
      </c>
      <c r="F29" s="9">
        <v>0</v>
      </c>
    </row>
    <row r="30" spans="1:10" ht="25.5" x14ac:dyDescent="0.25">
      <c r="A30" s="17" t="s">
        <v>95</v>
      </c>
      <c r="B30" s="8">
        <v>0</v>
      </c>
      <c r="C30" s="9">
        <v>0</v>
      </c>
      <c r="D30" s="9">
        <v>0</v>
      </c>
      <c r="E30" s="9">
        <v>0</v>
      </c>
      <c r="F30" s="9">
        <v>0</v>
      </c>
      <c r="J30" s="93"/>
    </row>
    <row r="31" spans="1:10" x14ac:dyDescent="0.25">
      <c r="A31" s="39" t="s">
        <v>60</v>
      </c>
      <c r="B31" s="8">
        <f>+B32</f>
        <v>3801.4984405070009</v>
      </c>
      <c r="C31" s="9">
        <f>+C32</f>
        <v>1327</v>
      </c>
      <c r="D31" s="93">
        <f>+D32</f>
        <v>0</v>
      </c>
      <c r="E31" s="9">
        <f>+E32</f>
        <v>0</v>
      </c>
      <c r="F31" s="10">
        <f>+F32</f>
        <v>0</v>
      </c>
    </row>
    <row r="32" spans="1:10" x14ac:dyDescent="0.25">
      <c r="A32" s="13" t="s">
        <v>94</v>
      </c>
      <c r="B32" s="8">
        <f>28642.39/7.5345</f>
        <v>3801.4984405070009</v>
      </c>
      <c r="C32" s="9">
        <v>1327</v>
      </c>
      <c r="D32" s="9">
        <v>0</v>
      </c>
      <c r="E32" s="9">
        <v>0</v>
      </c>
      <c r="F32" s="10">
        <v>0</v>
      </c>
    </row>
  </sheetData>
  <mergeCells count="5">
    <mergeCell ref="A1:F1"/>
    <mergeCell ref="A3:F3"/>
    <mergeCell ref="A5:F5"/>
    <mergeCell ref="A7:F7"/>
    <mergeCell ref="A21:F21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topLeftCell="A2" workbookViewId="0">
      <selection activeCell="E20" sqref="E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2" t="s">
        <v>38</v>
      </c>
      <c r="B1" s="62"/>
      <c r="C1" s="62"/>
      <c r="D1" s="62"/>
      <c r="E1" s="62"/>
      <c r="F1" s="6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62" t="s">
        <v>24</v>
      </c>
      <c r="B3" s="62"/>
      <c r="C3" s="62"/>
      <c r="D3" s="62"/>
      <c r="E3" s="63"/>
      <c r="F3" s="6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2" t="s">
        <v>4</v>
      </c>
      <c r="B5" s="64"/>
      <c r="C5" s="64"/>
      <c r="D5" s="64"/>
      <c r="E5" s="64"/>
      <c r="F5" s="6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62" t="s">
        <v>14</v>
      </c>
      <c r="B7" s="82"/>
      <c r="C7" s="82"/>
      <c r="D7" s="82"/>
      <c r="E7" s="82"/>
      <c r="F7" s="8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59</v>
      </c>
      <c r="B9" s="19" t="s">
        <v>41</v>
      </c>
      <c r="C9" s="20" t="s">
        <v>42</v>
      </c>
      <c r="D9" s="20" t="s">
        <v>39</v>
      </c>
      <c r="E9" s="20" t="s">
        <v>32</v>
      </c>
      <c r="F9" s="20" t="s">
        <v>40</v>
      </c>
    </row>
    <row r="10" spans="1:6" ht="15.75" customHeight="1" x14ac:dyDescent="0.25">
      <c r="A10" s="11" t="s">
        <v>15</v>
      </c>
      <c r="B10" s="8">
        <f>+B14</f>
        <v>100980.2099343022</v>
      </c>
      <c r="C10" s="101">
        <f>C11+C14</f>
        <v>138402</v>
      </c>
      <c r="D10" s="101">
        <f t="shared" ref="D10:F10" si="0">D11+D14</f>
        <v>178778</v>
      </c>
      <c r="E10" s="101">
        <f t="shared" si="0"/>
        <v>185323</v>
      </c>
      <c r="F10" s="101">
        <f t="shared" si="0"/>
        <v>188663</v>
      </c>
    </row>
    <row r="11" spans="1:6" ht="15.75" customHeight="1" x14ac:dyDescent="0.25">
      <c r="A11" s="11" t="s">
        <v>16</v>
      </c>
      <c r="B11" s="8">
        <v>0</v>
      </c>
      <c r="C11" s="101">
        <f>+C12</f>
        <v>0</v>
      </c>
      <c r="D11" s="101">
        <f t="shared" ref="D11:F11" si="1">+D12</f>
        <v>0</v>
      </c>
      <c r="E11" s="101">
        <f t="shared" si="1"/>
        <v>0</v>
      </c>
      <c r="F11" s="101">
        <f t="shared" si="1"/>
        <v>0</v>
      </c>
    </row>
    <row r="12" spans="1:6" ht="25.5" x14ac:dyDescent="0.25">
      <c r="A12" s="17" t="s">
        <v>17</v>
      </c>
      <c r="B12" s="8">
        <v>0</v>
      </c>
      <c r="C12" s="101">
        <v>0</v>
      </c>
      <c r="D12" s="101">
        <v>0</v>
      </c>
      <c r="E12" s="101">
        <v>0</v>
      </c>
      <c r="F12" s="101">
        <v>0</v>
      </c>
    </row>
    <row r="13" spans="1:6" x14ac:dyDescent="0.25">
      <c r="A13" s="16" t="s">
        <v>18</v>
      </c>
      <c r="B13" s="8">
        <v>0</v>
      </c>
      <c r="C13" s="101">
        <v>0</v>
      </c>
      <c r="D13" s="101">
        <v>0</v>
      </c>
      <c r="E13" s="101">
        <v>0</v>
      </c>
      <c r="F13" s="101">
        <v>0</v>
      </c>
    </row>
    <row r="14" spans="1:6" x14ac:dyDescent="0.25">
      <c r="A14" s="11" t="s">
        <v>19</v>
      </c>
      <c r="B14" s="8">
        <f>B15+B16</f>
        <v>100980.2099343022</v>
      </c>
      <c r="C14" s="101">
        <f>C15+C16</f>
        <v>138402</v>
      </c>
      <c r="D14" s="102">
        <f t="shared" ref="D14:E14" si="2">+D15</f>
        <v>178778</v>
      </c>
      <c r="E14" s="102">
        <f t="shared" si="2"/>
        <v>185323</v>
      </c>
      <c r="F14" s="102">
        <f>+F15</f>
        <v>188663</v>
      </c>
    </row>
    <row r="15" spans="1:6" ht="25.5" x14ac:dyDescent="0.25">
      <c r="A15" s="18" t="s">
        <v>20</v>
      </c>
      <c r="B15" s="8">
        <v>97178.709934302198</v>
      </c>
      <c r="C15" s="101">
        <v>137075</v>
      </c>
      <c r="D15" s="101">
        <f>1000+33863+143915</f>
        <v>178778</v>
      </c>
      <c r="E15" s="101">
        <f>1000+31863+152460</f>
        <v>185323</v>
      </c>
      <c r="F15" s="102">
        <f>1000+33563+154100</f>
        <v>188663</v>
      </c>
    </row>
    <row r="16" spans="1:6" x14ac:dyDescent="0.25">
      <c r="A16" s="96" t="s">
        <v>96</v>
      </c>
      <c r="B16" s="96">
        <v>3801.5</v>
      </c>
      <c r="C16" s="101">
        <v>1327</v>
      </c>
      <c r="D16" s="103">
        <v>0</v>
      </c>
      <c r="E16" s="103">
        <v>0</v>
      </c>
      <c r="F16" s="103">
        <v>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workbookViewId="0">
      <selection activeCell="F21" sqref="F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2" t="s">
        <v>38</v>
      </c>
      <c r="B1" s="62"/>
      <c r="C1" s="62"/>
      <c r="D1" s="62"/>
      <c r="E1" s="62"/>
      <c r="F1" s="62"/>
      <c r="G1" s="62"/>
      <c r="H1" s="6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2" t="s">
        <v>24</v>
      </c>
      <c r="B3" s="62"/>
      <c r="C3" s="62"/>
      <c r="D3" s="62"/>
      <c r="E3" s="62"/>
      <c r="F3" s="62"/>
      <c r="G3" s="62"/>
      <c r="H3" s="6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2" t="s">
        <v>66</v>
      </c>
      <c r="B5" s="62"/>
      <c r="C5" s="62"/>
      <c r="D5" s="62"/>
      <c r="E5" s="62"/>
      <c r="F5" s="62"/>
      <c r="G5" s="62"/>
      <c r="H5" s="6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37</v>
      </c>
      <c r="D7" s="19" t="s">
        <v>41</v>
      </c>
      <c r="E7" s="20" t="s">
        <v>42</v>
      </c>
      <c r="F7" s="20" t="s">
        <v>39</v>
      </c>
      <c r="G7" s="20" t="s">
        <v>32</v>
      </c>
      <c r="H7" s="20" t="s">
        <v>40</v>
      </c>
    </row>
    <row r="8" spans="1:8" x14ac:dyDescent="0.25">
      <c r="A8" s="37"/>
      <c r="B8" s="38"/>
      <c r="C8" s="36" t="s">
        <v>68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28</v>
      </c>
      <c r="D10" s="8"/>
      <c r="E10" s="9"/>
      <c r="F10" s="9"/>
      <c r="G10" s="9"/>
      <c r="H10" s="9"/>
    </row>
    <row r="11" spans="1:8" x14ac:dyDescent="0.25">
      <c r="A11" s="11"/>
      <c r="B11" s="15"/>
      <c r="C11" s="40"/>
      <c r="D11" s="8"/>
      <c r="E11" s="9"/>
      <c r="F11" s="9"/>
      <c r="G11" s="9"/>
      <c r="H11" s="9"/>
    </row>
    <row r="12" spans="1:8" x14ac:dyDescent="0.25">
      <c r="A12" s="11"/>
      <c r="B12" s="15"/>
      <c r="C12" s="36" t="s">
        <v>71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22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29</v>
      </c>
      <c r="D14" s="8"/>
      <c r="E14" s="9"/>
      <c r="F14" s="9"/>
      <c r="G14" s="9"/>
      <c r="H14" s="10"/>
    </row>
    <row r="22" spans="4:4" ht="18.75" x14ac:dyDescent="0.3">
      <c r="D22" s="9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9"/>
  <sheetViews>
    <sheetView workbookViewId="0">
      <selection activeCell="D19" sqref="D1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2" t="s">
        <v>38</v>
      </c>
      <c r="B1" s="62"/>
      <c r="C1" s="62"/>
      <c r="D1" s="62"/>
      <c r="E1" s="62"/>
      <c r="F1" s="6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62" t="s">
        <v>24</v>
      </c>
      <c r="B3" s="62"/>
      <c r="C3" s="62"/>
      <c r="D3" s="62"/>
      <c r="E3" s="62"/>
      <c r="F3" s="6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2" t="s">
        <v>67</v>
      </c>
      <c r="B5" s="62"/>
      <c r="C5" s="62"/>
      <c r="D5" s="62"/>
      <c r="E5" s="62"/>
      <c r="F5" s="62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59</v>
      </c>
      <c r="B7" s="19" t="s">
        <v>41</v>
      </c>
      <c r="C7" s="20" t="s">
        <v>42</v>
      </c>
      <c r="D7" s="20" t="s">
        <v>39</v>
      </c>
      <c r="E7" s="20" t="s">
        <v>32</v>
      </c>
      <c r="F7" s="20" t="s">
        <v>40</v>
      </c>
    </row>
    <row r="8" spans="1:6" x14ac:dyDescent="0.25">
      <c r="A8" s="11" t="s">
        <v>68</v>
      </c>
      <c r="B8" s="8"/>
      <c r="C8" s="9"/>
      <c r="D8" s="9"/>
      <c r="E8" s="9"/>
      <c r="F8" s="9"/>
    </row>
    <row r="9" spans="1:6" ht="25.5" x14ac:dyDescent="0.25">
      <c r="A9" s="11" t="s">
        <v>69</v>
      </c>
      <c r="B9" s="8"/>
      <c r="C9" s="9"/>
      <c r="D9" s="9"/>
      <c r="E9" s="9"/>
      <c r="F9" s="9"/>
    </row>
    <row r="10" spans="1:6" ht="25.5" x14ac:dyDescent="0.25">
      <c r="A10" s="17" t="s">
        <v>70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71</v>
      </c>
      <c r="B12" s="8"/>
      <c r="C12" s="9"/>
      <c r="D12" s="9"/>
      <c r="E12" s="9"/>
      <c r="F12" s="9"/>
    </row>
    <row r="13" spans="1:6" x14ac:dyDescent="0.25">
      <c r="A13" s="24" t="s">
        <v>62</v>
      </c>
      <c r="B13" s="8"/>
      <c r="C13" s="9"/>
      <c r="D13" s="9"/>
      <c r="E13" s="9"/>
      <c r="F13" s="9"/>
    </row>
    <row r="14" spans="1:6" x14ac:dyDescent="0.25">
      <c r="A14" s="13" t="s">
        <v>63</v>
      </c>
      <c r="B14" s="8"/>
      <c r="C14" s="9"/>
      <c r="D14" s="9"/>
      <c r="E14" s="9"/>
      <c r="F14" s="10"/>
    </row>
    <row r="15" spans="1:6" x14ac:dyDescent="0.25">
      <c r="A15" s="24" t="s">
        <v>64</v>
      </c>
      <c r="B15" s="8"/>
      <c r="C15" s="9"/>
      <c r="D15" s="9"/>
      <c r="E15" s="9"/>
      <c r="F15" s="10"/>
    </row>
    <row r="16" spans="1:6" x14ac:dyDescent="0.25">
      <c r="A16" s="13" t="s">
        <v>65</v>
      </c>
      <c r="B16" s="8"/>
      <c r="C16" s="9"/>
      <c r="D16" s="9"/>
      <c r="E16" s="9"/>
      <c r="F16" s="10"/>
    </row>
    <row r="19" spans="4:4" ht="21" x14ac:dyDescent="0.35">
      <c r="D19" s="91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7"/>
  <sheetViews>
    <sheetView topLeftCell="A4" zoomScale="90" zoomScaleNormal="90" workbookViewId="0">
      <selection activeCell="L12" sqref="L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2" t="s">
        <v>38</v>
      </c>
      <c r="B1" s="62"/>
      <c r="C1" s="62"/>
      <c r="D1" s="62"/>
      <c r="E1" s="62"/>
      <c r="F1" s="62"/>
      <c r="G1" s="62"/>
      <c r="H1" s="62"/>
      <c r="I1" s="62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62" t="s">
        <v>23</v>
      </c>
      <c r="B3" s="64"/>
      <c r="C3" s="64"/>
      <c r="D3" s="64"/>
      <c r="E3" s="64"/>
      <c r="F3" s="64"/>
      <c r="G3" s="64"/>
      <c r="H3" s="64"/>
      <c r="I3" s="6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83" t="s">
        <v>25</v>
      </c>
      <c r="B5" s="84"/>
      <c r="C5" s="85"/>
      <c r="D5" s="19" t="s">
        <v>26</v>
      </c>
      <c r="E5" s="19" t="s">
        <v>41</v>
      </c>
      <c r="F5" s="20" t="s">
        <v>42</v>
      </c>
      <c r="G5" s="20" t="s">
        <v>39</v>
      </c>
      <c r="H5" s="20" t="s">
        <v>32</v>
      </c>
      <c r="I5" s="20" t="s">
        <v>40</v>
      </c>
    </row>
    <row r="6" spans="1:9" ht="25.5" x14ac:dyDescent="0.25">
      <c r="A6" s="104" t="s">
        <v>97</v>
      </c>
      <c r="B6" s="105"/>
      <c r="C6" s="106"/>
      <c r="D6" s="107" t="s">
        <v>86</v>
      </c>
      <c r="E6" s="9">
        <f>+E7+E20+E24</f>
        <v>100980.20819961511</v>
      </c>
      <c r="F6" s="9">
        <f>+F7+F20+F24</f>
        <v>138402</v>
      </c>
      <c r="G6" s="9">
        <f>+G7+G20</f>
        <v>178778</v>
      </c>
      <c r="H6" s="9">
        <f t="shared" ref="H6:I6" si="0">+H7+H20</f>
        <v>185323</v>
      </c>
      <c r="I6" s="9">
        <f t="shared" si="0"/>
        <v>188663</v>
      </c>
    </row>
    <row r="7" spans="1:9" ht="38.25" x14ac:dyDescent="0.25">
      <c r="A7" s="104" t="s">
        <v>87</v>
      </c>
      <c r="B7" s="105"/>
      <c r="C7" s="106"/>
      <c r="D7" s="107" t="s">
        <v>88</v>
      </c>
      <c r="E7" s="9">
        <f>E8+E14</f>
        <v>97178.709759108111</v>
      </c>
      <c r="F7" s="9">
        <f>F8+F14</f>
        <v>135748</v>
      </c>
      <c r="G7" s="9">
        <f>G8+G14</f>
        <v>177778</v>
      </c>
      <c r="H7" s="9">
        <f t="shared" ref="H7:I7" si="1">H8+H14</f>
        <v>184323</v>
      </c>
      <c r="I7" s="9">
        <f t="shared" si="1"/>
        <v>187663</v>
      </c>
    </row>
    <row r="8" spans="1:9" x14ac:dyDescent="0.25">
      <c r="A8" s="108" t="s">
        <v>91</v>
      </c>
      <c r="B8" s="109"/>
      <c r="C8" s="110"/>
      <c r="D8" s="111" t="s">
        <v>82</v>
      </c>
      <c r="E8" s="8">
        <f>+E9</f>
        <v>86945.859759108105</v>
      </c>
      <c r="F8" s="9">
        <f>+F9</f>
        <v>118229</v>
      </c>
      <c r="G8" s="9">
        <f>+G9</f>
        <v>143915</v>
      </c>
      <c r="H8" s="9">
        <f>+H9</f>
        <v>152460</v>
      </c>
      <c r="I8" s="9">
        <f>+I9</f>
        <v>154100</v>
      </c>
    </row>
    <row r="9" spans="1:9" x14ac:dyDescent="0.25">
      <c r="A9" s="112">
        <v>3</v>
      </c>
      <c r="B9" s="113"/>
      <c r="C9" s="114"/>
      <c r="D9" s="40" t="s">
        <v>10</v>
      </c>
      <c r="E9" s="9">
        <f>E10+E11+E12</f>
        <v>86945.859759108105</v>
      </c>
      <c r="F9" s="9">
        <f t="shared" ref="E9:F9" si="2">F10+F11</f>
        <v>118229</v>
      </c>
      <c r="G9" s="9">
        <f>G10+G11</f>
        <v>143915</v>
      </c>
      <c r="H9" s="9">
        <f>H10+H11</f>
        <v>152460</v>
      </c>
      <c r="I9" s="9">
        <f>I10+I11</f>
        <v>154100</v>
      </c>
    </row>
    <row r="10" spans="1:9" x14ac:dyDescent="0.25">
      <c r="A10" s="115">
        <v>31</v>
      </c>
      <c r="B10" s="116"/>
      <c r="C10" s="117"/>
      <c r="D10" s="40" t="s">
        <v>11</v>
      </c>
      <c r="E10" s="8">
        <v>78422.92</v>
      </c>
      <c r="F10" s="9">
        <v>112655</v>
      </c>
      <c r="G10" s="9">
        <v>137615</v>
      </c>
      <c r="H10" s="9">
        <v>145860</v>
      </c>
      <c r="I10" s="10">
        <v>147500</v>
      </c>
    </row>
    <row r="11" spans="1:9" x14ac:dyDescent="0.25">
      <c r="A11" s="115">
        <v>32</v>
      </c>
      <c r="B11" s="116"/>
      <c r="C11" s="117"/>
      <c r="D11" s="40" t="s">
        <v>27</v>
      </c>
      <c r="E11" s="8">
        <v>8207.67</v>
      </c>
      <c r="F11" s="9">
        <v>5574</v>
      </c>
      <c r="G11" s="9">
        <v>6300</v>
      </c>
      <c r="H11" s="9">
        <v>6600</v>
      </c>
      <c r="I11" s="10">
        <v>6600</v>
      </c>
    </row>
    <row r="12" spans="1:9" x14ac:dyDescent="0.25">
      <c r="A12" s="118">
        <v>34</v>
      </c>
      <c r="B12" s="119"/>
      <c r="C12" s="120"/>
      <c r="D12" s="40" t="s">
        <v>81</v>
      </c>
      <c r="E12" s="98">
        <v>315.26975910810273</v>
      </c>
      <c r="F12" s="9">
        <v>0</v>
      </c>
      <c r="G12" s="9">
        <v>0</v>
      </c>
      <c r="H12" s="9">
        <v>0</v>
      </c>
      <c r="I12" s="10">
        <v>0</v>
      </c>
    </row>
    <row r="13" spans="1:9" x14ac:dyDescent="0.25">
      <c r="A13" s="108" t="s">
        <v>98</v>
      </c>
      <c r="B13" s="109"/>
      <c r="C13" s="110"/>
      <c r="D13" s="40" t="s">
        <v>89</v>
      </c>
      <c r="E13" s="8">
        <f>+E14</f>
        <v>10232.849999999999</v>
      </c>
      <c r="F13" s="9">
        <f>+F14</f>
        <v>17519</v>
      </c>
      <c r="G13" s="9">
        <f>+G14</f>
        <v>33863</v>
      </c>
      <c r="H13" s="9">
        <f t="shared" ref="H13:I13" si="3">+H14</f>
        <v>31863</v>
      </c>
      <c r="I13" s="9">
        <f t="shared" si="3"/>
        <v>33563</v>
      </c>
    </row>
    <row r="14" spans="1:9" x14ac:dyDescent="0.25">
      <c r="A14" s="121">
        <v>3</v>
      </c>
      <c r="B14" s="122"/>
      <c r="C14" s="111"/>
      <c r="D14" s="40" t="s">
        <v>10</v>
      </c>
      <c r="E14" s="8">
        <f>E15+E16+E17</f>
        <v>10232.849999999999</v>
      </c>
      <c r="F14" s="9">
        <f>F15+F16+F17</f>
        <v>17519</v>
      </c>
      <c r="G14" s="9">
        <f>G15+G16+G17</f>
        <v>33863</v>
      </c>
      <c r="H14" s="9">
        <f t="shared" ref="H14:I14" si="4">H15+H16+H17</f>
        <v>31863</v>
      </c>
      <c r="I14" s="9">
        <f t="shared" si="4"/>
        <v>33563</v>
      </c>
    </row>
    <row r="15" spans="1:9" x14ac:dyDescent="0.25">
      <c r="A15" s="121">
        <v>31</v>
      </c>
      <c r="B15" s="122"/>
      <c r="C15" s="111"/>
      <c r="D15" s="40" t="s">
        <v>11</v>
      </c>
      <c r="E15" s="8">
        <v>5870.23</v>
      </c>
      <c r="F15" s="9">
        <v>6636</v>
      </c>
      <c r="G15" s="9">
        <v>19701</v>
      </c>
      <c r="H15" s="9">
        <v>19701</v>
      </c>
      <c r="I15" s="10">
        <v>19701</v>
      </c>
    </row>
    <row r="16" spans="1:9" x14ac:dyDescent="0.25">
      <c r="A16" s="121">
        <v>32</v>
      </c>
      <c r="B16" s="122"/>
      <c r="C16" s="111"/>
      <c r="D16" s="40" t="s">
        <v>27</v>
      </c>
      <c r="E16" s="8">
        <v>4362.62</v>
      </c>
      <c r="F16" s="9">
        <v>10618</v>
      </c>
      <c r="G16" s="9">
        <v>13792</v>
      </c>
      <c r="H16" s="9">
        <v>11792</v>
      </c>
      <c r="I16" s="10">
        <v>13492</v>
      </c>
    </row>
    <row r="17" spans="1:9" x14ac:dyDescent="0.25">
      <c r="A17" s="121">
        <v>34</v>
      </c>
      <c r="B17" s="122"/>
      <c r="C17" s="111"/>
      <c r="D17" s="40" t="s">
        <v>81</v>
      </c>
      <c r="E17" s="8">
        <v>0</v>
      </c>
      <c r="F17" s="9">
        <v>265</v>
      </c>
      <c r="G17" s="9">
        <v>370</v>
      </c>
      <c r="H17" s="9">
        <v>370</v>
      </c>
      <c r="I17" s="10">
        <v>370</v>
      </c>
    </row>
    <row r="18" spans="1:9" ht="25.5" x14ac:dyDescent="0.25">
      <c r="A18" s="104" t="s">
        <v>97</v>
      </c>
      <c r="B18" s="105"/>
      <c r="C18" s="106"/>
      <c r="D18" s="107" t="s">
        <v>86</v>
      </c>
      <c r="E18" s="9">
        <v>0</v>
      </c>
      <c r="F18" s="9">
        <f>F19</f>
        <v>1327</v>
      </c>
      <c r="G18" s="9">
        <f t="shared" ref="G18:I18" si="5">G19</f>
        <v>1000</v>
      </c>
      <c r="H18" s="9">
        <f t="shared" si="5"/>
        <v>1000</v>
      </c>
      <c r="I18" s="9">
        <f t="shared" si="5"/>
        <v>1000</v>
      </c>
    </row>
    <row r="19" spans="1:9" ht="25.5" x14ac:dyDescent="0.25">
      <c r="A19" s="104" t="s">
        <v>99</v>
      </c>
      <c r="B19" s="105"/>
      <c r="C19" s="106"/>
      <c r="D19" s="107" t="s">
        <v>90</v>
      </c>
      <c r="E19" s="8">
        <v>0</v>
      </c>
      <c r="F19" s="9">
        <v>1327</v>
      </c>
      <c r="G19" s="9">
        <f>+G20</f>
        <v>1000</v>
      </c>
      <c r="H19" s="9">
        <f>+H20</f>
        <v>1000</v>
      </c>
      <c r="I19" s="9">
        <f>+I20</f>
        <v>1000</v>
      </c>
    </row>
    <row r="20" spans="1:9" ht="15" customHeight="1" x14ac:dyDescent="0.25">
      <c r="A20" s="108" t="s">
        <v>91</v>
      </c>
      <c r="B20" s="109"/>
      <c r="C20" s="110"/>
      <c r="D20" s="111" t="s">
        <v>82</v>
      </c>
      <c r="E20" s="8">
        <v>0</v>
      </c>
      <c r="F20" s="9">
        <f>+F22</f>
        <v>1327</v>
      </c>
      <c r="G20" s="9">
        <f>+G22</f>
        <v>1000</v>
      </c>
      <c r="H20" s="9">
        <v>1000</v>
      </c>
      <c r="I20" s="10">
        <v>1000</v>
      </c>
    </row>
    <row r="21" spans="1:9" ht="25.5" x14ac:dyDescent="0.25">
      <c r="A21" s="112">
        <v>4</v>
      </c>
      <c r="B21" s="113"/>
      <c r="C21" s="114"/>
      <c r="D21" s="40" t="s">
        <v>12</v>
      </c>
      <c r="E21" s="8">
        <v>0</v>
      </c>
      <c r="F21" s="9">
        <f>+F22</f>
        <v>1327</v>
      </c>
      <c r="G21" s="9">
        <f>+G22</f>
        <v>1000</v>
      </c>
      <c r="H21" s="9">
        <f t="shared" ref="H21:I21" si="6">+H22</f>
        <v>1000</v>
      </c>
      <c r="I21" s="9">
        <f t="shared" si="6"/>
        <v>1000</v>
      </c>
    </row>
    <row r="22" spans="1:9" ht="25.5" x14ac:dyDescent="0.25">
      <c r="A22" s="115">
        <v>42</v>
      </c>
      <c r="B22" s="116"/>
      <c r="C22" s="117"/>
      <c r="D22" s="40" t="s">
        <v>36</v>
      </c>
      <c r="E22" s="8">
        <v>0</v>
      </c>
      <c r="F22" s="9">
        <v>1327</v>
      </c>
      <c r="G22" s="9">
        <v>1000</v>
      </c>
      <c r="H22" s="9">
        <v>1000</v>
      </c>
      <c r="I22" s="9">
        <v>1000</v>
      </c>
    </row>
    <row r="23" spans="1:9" ht="25.5" x14ac:dyDescent="0.25">
      <c r="A23" s="104" t="s">
        <v>97</v>
      </c>
      <c r="B23" s="105"/>
      <c r="C23" s="106"/>
      <c r="D23" s="107" t="s">
        <v>86</v>
      </c>
      <c r="E23" s="9">
        <f>+E24</f>
        <v>3801.4984405070009</v>
      </c>
      <c r="F23" s="9">
        <f t="shared" ref="F23:I23" si="7">+F24</f>
        <v>1327</v>
      </c>
      <c r="G23" s="9">
        <f t="shared" si="7"/>
        <v>0</v>
      </c>
      <c r="H23" s="9">
        <f t="shared" si="7"/>
        <v>0</v>
      </c>
      <c r="I23" s="9">
        <f t="shared" si="7"/>
        <v>0</v>
      </c>
    </row>
    <row r="24" spans="1:9" x14ac:dyDescent="0.25">
      <c r="A24" s="104" t="s">
        <v>100</v>
      </c>
      <c r="B24" s="105"/>
      <c r="C24" s="106"/>
      <c r="D24" s="107" t="s">
        <v>92</v>
      </c>
      <c r="E24" s="8">
        <f>+E25</f>
        <v>3801.4984405070009</v>
      </c>
      <c r="F24" s="9">
        <f>+F25</f>
        <v>1327</v>
      </c>
      <c r="G24" s="9">
        <v>0</v>
      </c>
      <c r="H24" s="9">
        <v>0</v>
      </c>
      <c r="I24" s="9">
        <v>0</v>
      </c>
    </row>
    <row r="25" spans="1:9" ht="15" customHeight="1" x14ac:dyDescent="0.25">
      <c r="A25" s="108" t="s">
        <v>101</v>
      </c>
      <c r="B25" s="109"/>
      <c r="C25" s="110"/>
      <c r="D25" s="111" t="s">
        <v>93</v>
      </c>
      <c r="E25" s="8">
        <f>+E26</f>
        <v>3801.4984405070009</v>
      </c>
      <c r="F25" s="9">
        <f>+F26</f>
        <v>1327</v>
      </c>
      <c r="G25" s="9">
        <v>0</v>
      </c>
      <c r="H25" s="9">
        <v>0</v>
      </c>
      <c r="I25" s="9">
        <v>0</v>
      </c>
    </row>
    <row r="26" spans="1:9" x14ac:dyDescent="0.25">
      <c r="A26" s="112">
        <v>3</v>
      </c>
      <c r="B26" s="113"/>
      <c r="C26" s="114"/>
      <c r="D26" s="40" t="s">
        <v>10</v>
      </c>
      <c r="E26" s="8">
        <f>+E27</f>
        <v>3801.4984405070009</v>
      </c>
      <c r="F26" s="9">
        <f>+F27</f>
        <v>1327</v>
      </c>
      <c r="G26" s="9">
        <v>0</v>
      </c>
      <c r="H26" s="9">
        <v>0</v>
      </c>
      <c r="I26" s="9">
        <v>0</v>
      </c>
    </row>
    <row r="27" spans="1:9" x14ac:dyDescent="0.25">
      <c r="A27" s="115">
        <v>32</v>
      </c>
      <c r="B27" s="116"/>
      <c r="C27" s="117"/>
      <c r="D27" s="40" t="s">
        <v>27</v>
      </c>
      <c r="E27" s="8">
        <f>28642.39/7.5345</f>
        <v>3801.4984405070009</v>
      </c>
      <c r="F27" s="9">
        <v>1327</v>
      </c>
      <c r="G27" s="9">
        <v>0</v>
      </c>
      <c r="H27" s="9">
        <v>0</v>
      </c>
      <c r="I27" s="9">
        <v>0</v>
      </c>
    </row>
  </sheetData>
  <mergeCells count="20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27:C27"/>
    <mergeCell ref="A13:C13"/>
    <mergeCell ref="A23:C23"/>
    <mergeCell ref="A24:C24"/>
    <mergeCell ref="A21:C21"/>
    <mergeCell ref="A22:C22"/>
    <mergeCell ref="A18:C18"/>
    <mergeCell ref="A19:C19"/>
    <mergeCell ref="A20:C20"/>
    <mergeCell ref="A26:C26"/>
    <mergeCell ref="A25:C25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Mirela</cp:lastModifiedBy>
  <cp:lastPrinted>2023-09-27T11:33:32Z</cp:lastPrinted>
  <dcterms:created xsi:type="dcterms:W3CDTF">2022-08-12T12:51:27Z</dcterms:created>
  <dcterms:modified xsi:type="dcterms:W3CDTF">2023-09-27T11:53:01Z</dcterms:modified>
</cp:coreProperties>
</file>