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orisnik\Desktop\za Milu - zadnja verzija\"/>
    </mc:Choice>
  </mc:AlternateContent>
  <xr:revisionPtr revIDLastSave="0" documentId="13_ncr:1_{73115293-BC62-424B-B779-811EA36752F8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G37" i="1"/>
  <c r="G34" i="1" l="1"/>
  <c r="H34" i="1" s="1"/>
  <c r="F36" i="1" l="1"/>
  <c r="E8" i="6" l="1"/>
  <c r="F9" i="6"/>
  <c r="F8" i="6" s="1"/>
  <c r="E9" i="6"/>
  <c r="F10" i="6"/>
  <c r="G10" i="6" s="1"/>
  <c r="F11" i="6"/>
  <c r="G11" i="6"/>
  <c r="H11" i="6"/>
  <c r="I11" i="6"/>
  <c r="F12" i="6"/>
  <c r="G12" i="6"/>
  <c r="H12" i="6"/>
  <c r="I12" i="6"/>
  <c r="E12" i="6"/>
  <c r="E11" i="6" s="1"/>
  <c r="H12" i="3"/>
  <c r="I12" i="3"/>
  <c r="G12" i="3"/>
  <c r="H34" i="3"/>
  <c r="H33" i="3" s="1"/>
  <c r="I34" i="3"/>
  <c r="I33" i="3" s="1"/>
  <c r="G34" i="3"/>
  <c r="G33" i="3" s="1"/>
  <c r="H31" i="3"/>
  <c r="H29" i="3" s="1"/>
  <c r="I31" i="3"/>
  <c r="I29" i="3" s="1"/>
  <c r="G31" i="3"/>
  <c r="G29" i="3" s="1"/>
  <c r="H28" i="3"/>
  <c r="I28" i="3"/>
  <c r="G28" i="3"/>
  <c r="H26" i="3"/>
  <c r="H16" i="3" s="1"/>
  <c r="G26" i="3"/>
  <c r="H23" i="3"/>
  <c r="I23" i="3"/>
  <c r="G23" i="3"/>
  <c r="G16" i="3" s="1"/>
  <c r="H27" i="3"/>
  <c r="I27" i="3"/>
  <c r="G27" i="3"/>
  <c r="H24" i="3"/>
  <c r="I24" i="3"/>
  <c r="G24" i="3"/>
  <c r="H22" i="7"/>
  <c r="H21" i="7" s="1"/>
  <c r="I22" i="7"/>
  <c r="I21" i="7" s="1"/>
  <c r="G22" i="7"/>
  <c r="G21" i="7" s="1"/>
  <c r="G10" i="7"/>
  <c r="G9" i="7" s="1"/>
  <c r="H12" i="7"/>
  <c r="I12" i="7" s="1"/>
  <c r="F29" i="3"/>
  <c r="E29" i="3"/>
  <c r="F30" i="3"/>
  <c r="E30" i="3"/>
  <c r="F16" i="3"/>
  <c r="H10" i="6" l="1"/>
  <c r="G9" i="6"/>
  <c r="G8" i="6" s="1"/>
  <c r="I10" i="7"/>
  <c r="I9" i="7" s="1"/>
  <c r="I26" i="3"/>
  <c r="I16" i="3" s="1"/>
  <c r="G22" i="3"/>
  <c r="H10" i="7"/>
  <c r="H9" i="7" s="1"/>
  <c r="H15" i="7"/>
  <c r="H14" i="7" s="1"/>
  <c r="I15" i="7"/>
  <c r="I14" i="7" s="1"/>
  <c r="G15" i="7"/>
  <c r="G14" i="7" s="1"/>
  <c r="G8" i="7" s="1"/>
  <c r="I20" i="7"/>
  <c r="I19" i="7" s="1"/>
  <c r="H20" i="7"/>
  <c r="H19" i="7" s="1"/>
  <c r="I27" i="7"/>
  <c r="I26" i="7" s="1"/>
  <c r="I25" i="7" s="1"/>
  <c r="I24" i="7" s="1"/>
  <c r="H27" i="7"/>
  <c r="H26" i="7" s="1"/>
  <c r="H25" i="7" s="1"/>
  <c r="H24" i="7" s="1"/>
  <c r="G27" i="7"/>
  <c r="G26" i="7" s="1"/>
  <c r="G25" i="7" s="1"/>
  <c r="G24" i="7" s="1"/>
  <c r="G20" i="7"/>
  <c r="G19" i="7" s="1"/>
  <c r="E15" i="7"/>
  <c r="E14" i="7" s="1"/>
  <c r="F17" i="7"/>
  <c r="F16" i="7"/>
  <c r="F15" i="7" s="1"/>
  <c r="F28" i="7"/>
  <c r="F27" i="7" s="1"/>
  <c r="F26" i="7" s="1"/>
  <c r="F25" i="7" s="1"/>
  <c r="F24" i="7" s="1"/>
  <c r="F23" i="7"/>
  <c r="F22" i="7" s="1"/>
  <c r="F21" i="7" s="1"/>
  <c r="F20" i="7" s="1"/>
  <c r="F19" i="7" s="1"/>
  <c r="F13" i="7"/>
  <c r="F12" i="7"/>
  <c r="F11" i="7"/>
  <c r="E28" i="7"/>
  <c r="E27" i="7" s="1"/>
  <c r="E26" i="7" s="1"/>
  <c r="E23" i="7"/>
  <c r="E22" i="7" s="1"/>
  <c r="E21" i="7" s="1"/>
  <c r="E20" i="7" s="1"/>
  <c r="E19" i="7" s="1"/>
  <c r="E13" i="7"/>
  <c r="E12" i="7"/>
  <c r="E11" i="7"/>
  <c r="B10" i="5"/>
  <c r="C11" i="5"/>
  <c r="C10" i="5" s="1"/>
  <c r="B11" i="5"/>
  <c r="I10" i="6" l="1"/>
  <c r="I9" i="6" s="1"/>
  <c r="I8" i="6" s="1"/>
  <c r="H9" i="6"/>
  <c r="H8" i="6" s="1"/>
  <c r="I8" i="7"/>
  <c r="I7" i="7" s="1"/>
  <c r="I6" i="7" s="1"/>
  <c r="F12" i="5" s="1"/>
  <c r="F11" i="5" s="1"/>
  <c r="F10" i="5" s="1"/>
  <c r="F14" i="7"/>
  <c r="E10" i="7"/>
  <c r="E9" i="7" s="1"/>
  <c r="E8" i="7" s="1"/>
  <c r="E7" i="7" s="1"/>
  <c r="F10" i="7"/>
  <c r="F9" i="7" s="1"/>
  <c r="H8" i="7" l="1"/>
  <c r="H7" i="7" s="1"/>
  <c r="H6" i="7" s="1"/>
  <c r="E12" i="5" s="1"/>
  <c r="E11" i="5" s="1"/>
  <c r="E10" i="5" s="1"/>
  <c r="F8" i="7"/>
  <c r="F7" i="7" s="1"/>
  <c r="G7" i="7"/>
  <c r="G6" i="7" s="1"/>
  <c r="D12" i="5" s="1"/>
  <c r="D11" i="5" s="1"/>
  <c r="D10" i="5" s="1"/>
  <c r="F14" i="3"/>
  <c r="F12" i="3"/>
  <c r="G25" i="3" l="1"/>
  <c r="G21" i="3" s="1"/>
  <c r="G10" i="1"/>
  <c r="F23" i="3"/>
  <c r="F34" i="3"/>
  <c r="F33" i="3" s="1"/>
  <c r="F32" i="3" s="1"/>
  <c r="G19" i="1" s="1"/>
  <c r="G18" i="1" s="1"/>
  <c r="H25" i="3"/>
  <c r="I25" i="3"/>
  <c r="F28" i="3"/>
  <c r="F27" i="3"/>
  <c r="F26" i="3"/>
  <c r="F24" i="3"/>
  <c r="H22" i="3"/>
  <c r="I22" i="3"/>
  <c r="F25" i="3" l="1"/>
  <c r="H17" i="1"/>
  <c r="H16" i="1" s="1"/>
  <c r="I21" i="3"/>
  <c r="H21" i="3"/>
  <c r="F22" i="3"/>
  <c r="F21" i="3" s="1"/>
  <c r="G17" i="1" l="1"/>
  <c r="G15" i="1" s="1"/>
  <c r="I17" i="1"/>
  <c r="J17" i="1"/>
  <c r="J15" i="1" s="1"/>
  <c r="I15" i="3"/>
  <c r="I13" i="3"/>
  <c r="H13" i="3"/>
  <c r="G15" i="3"/>
  <c r="G13" i="3"/>
  <c r="G11" i="3"/>
  <c r="F15" i="3"/>
  <c r="H15" i="3"/>
  <c r="H11" i="3"/>
  <c r="I11" i="3"/>
  <c r="G32" i="3"/>
  <c r="H32" i="3"/>
  <c r="I19" i="1" s="1"/>
  <c r="I18" i="1" s="1"/>
  <c r="I32" i="3"/>
  <c r="J19" i="1" s="1"/>
  <c r="J18" i="1" s="1"/>
  <c r="E34" i="3"/>
  <c r="E33" i="3" s="1"/>
  <c r="E32" i="3" s="1"/>
  <c r="F19" i="1" s="1"/>
  <c r="F18" i="1" s="1"/>
  <c r="E28" i="3"/>
  <c r="E26" i="3"/>
  <c r="E23" i="3"/>
  <c r="E22" i="3" s="1"/>
  <c r="F13" i="3"/>
  <c r="F11" i="3"/>
  <c r="E16" i="3"/>
  <c r="E15" i="3" s="1"/>
  <c r="E14" i="3"/>
  <c r="E13" i="3" s="1"/>
  <c r="E12" i="3"/>
  <c r="E11" i="3" s="1"/>
  <c r="H35" i="1"/>
  <c r="G35" i="1"/>
  <c r="F35" i="1"/>
  <c r="J16" i="1" l="1"/>
  <c r="I15" i="1"/>
  <c r="I16" i="1"/>
  <c r="H19" i="1"/>
  <c r="G10" i="3"/>
  <c r="H11" i="1" s="1"/>
  <c r="H9" i="1" s="1"/>
  <c r="E10" i="3"/>
  <c r="E25" i="3"/>
  <c r="E21" i="3" s="1"/>
  <c r="F10" i="3"/>
  <c r="I10" i="3"/>
  <c r="J11" i="1" s="1"/>
  <c r="H10" i="3"/>
  <c r="I11" i="1" s="1"/>
  <c r="I9" i="1" s="1"/>
  <c r="I21" i="1" s="1"/>
  <c r="I36" i="1" s="1"/>
  <c r="G8" i="1"/>
  <c r="G14" i="1"/>
  <c r="H14" i="1"/>
  <c r="I14" i="1"/>
  <c r="J14" i="1"/>
  <c r="F14" i="1"/>
  <c r="F8" i="1"/>
  <c r="G11" i="1"/>
  <c r="G9" i="1" s="1"/>
  <c r="F11" i="1"/>
  <c r="F9" i="1" s="1"/>
  <c r="H18" i="1" l="1"/>
  <c r="H15" i="1"/>
  <c r="F17" i="1"/>
  <c r="F15" i="1" s="1"/>
  <c r="H21" i="1"/>
  <c r="H36" i="1" s="1"/>
  <c r="J10" i="1"/>
  <c r="I10" i="1"/>
  <c r="I8" i="1" s="1"/>
  <c r="I20" i="1" s="1"/>
  <c r="H10" i="1"/>
  <c r="H8" i="1" s="1"/>
  <c r="H20" i="1" s="1"/>
  <c r="G20" i="1"/>
  <c r="F20" i="1"/>
  <c r="G21" i="1" l="1"/>
  <c r="G40" i="1"/>
  <c r="F21" i="1"/>
  <c r="I35" i="1"/>
  <c r="J35" i="1" l="1"/>
  <c r="G41" i="1"/>
  <c r="H41" i="1"/>
  <c r="H40" i="1"/>
  <c r="F40" i="1"/>
  <c r="F41" i="1"/>
  <c r="E25" i="7"/>
  <c r="E24" i="7" s="1"/>
  <c r="J8" i="1"/>
  <c r="J20" i="1" s="1"/>
  <c r="J9" i="1"/>
  <c r="J21" i="1" s="1"/>
  <c r="J36" i="1" s="1"/>
  <c r="I40" i="1" l="1"/>
  <c r="I41" i="1"/>
  <c r="J41" i="1" l="1"/>
  <c r="J40" i="1"/>
</calcChain>
</file>

<file path=xl/sharedStrings.xml><?xml version="1.0" encoding="utf-8"?>
<sst xmlns="http://schemas.openxmlformats.org/spreadsheetml/2006/main" count="166" uniqueCount="90">
  <si>
    <t>PRIHODI POSLOVANJA</t>
  </si>
  <si>
    <t>PRIMICI OD FINANCIJSKE IMOVINE I ZADUŽIVANJA</t>
  </si>
  <si>
    <t>IZDACI ZA FINANCIJSKU IMOVINU I OTPLATE ZAJMOVA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</si>
  <si>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</si>
  <si>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</si>
  <si>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</si>
  <si>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</si>
  <si>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</si>
  <si>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</si>
  <si>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</si>
  <si>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</si>
  <si>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</si>
  <si>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</si>
  <si>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</si>
  <si>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</si>
  <si>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</si>
  <si>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</si>
  <si>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</si>
  <si>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</si>
  <si>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</si>
  <si>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</si>
  <si>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</si>
  <si>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013 Opće usluge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</si>
  <si>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</si>
  <si>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</si>
  <si>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</si>
  <si>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</si>
  <si>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</si>
  <si>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</si>
  <si>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</si>
  <si>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</si>
  <si>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</si>
  <si>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</si>
  <si>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</si>
  <si>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</si>
  <si>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</si>
  <si>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</si>
  <si>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</si>
  <si>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</si>
  <si>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</si>
  <si>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</si>
  <si>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</si>
  <si>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</si>
  <si>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</si>
  <si>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</si>
  <si>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</si>
  <si>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</si>
  <si>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</si>
  <si>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</si>
  <si>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</si>
  <si>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POSLOVANJA u kunama</t>
  </si>
  <si>
    <t>PRIHODI POSLOVANJA u eurima</t>
  </si>
  <si>
    <t>PRIHODI OD PRODAJE NEFINANCIJSKE IMOVINE u kunama</t>
  </si>
  <si>
    <t>PRIHODI OD PRODAJE NEFINANCIJSKE IMOVINE u eurima</t>
  </si>
  <si>
    <t>PRIHODI UKUPNO u kunama</t>
  </si>
  <si>
    <t>PRIHODI UKUPNO u eurima</t>
  </si>
  <si>
    <t>RASHODI UKUPNO u kunama</t>
  </si>
  <si>
    <t>RASHODI UKUPNO u eurima</t>
  </si>
  <si>
    <t>RASHODI  POSLOVANJA u kunama</t>
  </si>
  <si>
    <t>RASHODI  POSLOVANJA u eurima</t>
  </si>
  <si>
    <t>RASHODI ZA NABAVU NEFINANCIJSKE IMOVINE u kunama</t>
  </si>
  <si>
    <t>RASHODI ZA NABAVU NEFINANCIJSKE IMOVINE u eurima</t>
  </si>
  <si>
    <t>RAZLIKA - VIŠAK / MANJAK u kunama</t>
  </si>
  <si>
    <t>RAZLIKA - VIŠAK / MANJAK u eurima</t>
  </si>
  <si>
    <t>UKUPAN DONOS VIŠKA / MANJKA IZ PRETHODNE(IH) GODINE*** u kunama</t>
  </si>
  <si>
    <t>VIŠAK / MANJAK IZ PRETHODNE(IH) GODINE KOJI ĆE SE RASPOREDITI / POKRITI u kunama</t>
  </si>
  <si>
    <t>VIŠAK / MANJAK IZ PRETHODNE(IH) GODINE KOJI ĆE SE RASPOREDITI / POKRITI u eurima</t>
  </si>
  <si>
    <t>UKUPAN DONOS VIŠKA / MANJKA IZ PRETHODNE(IH) GODINE*** u eurima</t>
  </si>
  <si>
    <t>NETO FINANCIRANJE u kunama</t>
  </si>
  <si>
    <t>NETO FINANCIRANJE u eurima</t>
  </si>
  <si>
    <t>VIŠAK / MANJAK + NETO FINANCIRANJE u kunama</t>
  </si>
  <si>
    <t>VIŠAK / MANJAK + NETO FINANCIRANJE u eurima</t>
  </si>
  <si>
    <t xml:space="preserve">Prihodi od prodaje proizvoda i usluga i robe te pruženih usluga </t>
  </si>
  <si>
    <t>Pomoći iz inozemstva i od subjekata unutar općeg proračuna</t>
  </si>
  <si>
    <t>Pomoći EU proračunski korisnici</t>
  </si>
  <si>
    <t>Financijski rashodi</t>
  </si>
  <si>
    <t xml:space="preserve">Aktivnost A100001 </t>
  </si>
  <si>
    <t>REDOVNA DJELATNOST GRADSKE RAZVOJNE AGENCIJE SLATINE</t>
  </si>
  <si>
    <t>Rashodi nabavu proizvedene dugotrajne imovine</t>
  </si>
  <si>
    <t>Izvor financiranja 1.1.</t>
  </si>
  <si>
    <t>POTICANJE RAZVOJA GOSPODARSTVA</t>
  </si>
  <si>
    <t xml:space="preserve">PROGRAM 3000 </t>
  </si>
  <si>
    <t>Kapitalni projekt K10001</t>
  </si>
  <si>
    <t>OPREMANJE GRADSKE RAZVOJNE AGENCIJE SLATINE</t>
  </si>
  <si>
    <t>Aktivnost A1000015</t>
  </si>
  <si>
    <t>PPI BOND II</t>
  </si>
  <si>
    <t>Izvor financiranja 5.9.</t>
  </si>
  <si>
    <t>Izvor financiranja 3.1.</t>
  </si>
  <si>
    <t>Vlastiti prihodi i primici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</si>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</sst>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4" borderId="3" xfId="0" quotePrefix="1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20" fillId="0" borderId="3" xfId="0" applyFont="1" applyBorder="1" applyAlignment="1">
      <alignment vertical="center" wrapText="1"/>
    </xf>
    <xf numFmtId="3" fontId="0" fillId="0" borderId="0" xfId="0" applyNumberFormat="1"/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opLeftCell="A31" workbookViewId="0">
      <selection activeCell="M34" sqref="M34:M3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54" t="s">
        <v>27</v>
      </c>
      <c r="B3" s="54"/>
      <c r="C3" s="54"/>
      <c r="D3" s="54"/>
      <c r="E3" s="54"/>
      <c r="F3" s="54"/>
      <c r="G3" s="54"/>
      <c r="H3" s="54"/>
      <c r="I3" s="56"/>
      <c r="J3" s="56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54" t="s">
        <v>35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9" t="s">
        <v>39</v>
      </c>
    </row>
    <row r="7" spans="1:10" ht="25.5" x14ac:dyDescent="0.25">
      <c r="A7" s="30"/>
      <c r="B7" s="31"/>
      <c r="C7" s="31"/>
      <c r="D7" s="32"/>
      <c r="E7" s="33"/>
      <c r="F7" s="4" t="s">
        <v>37</v>
      </c>
      <c r="G7" s="4" t="s">
        <v>38</v>
      </c>
      <c r="H7" s="4" t="s">
        <v>42</v>
      </c>
      <c r="I7" s="4" t="s">
        <v>43</v>
      </c>
      <c r="J7" s="4" t="s">
        <v>44</v>
      </c>
    </row>
    <row r="8" spans="1:10" x14ac:dyDescent="0.25">
      <c r="A8" s="57" t="s">
        <v>54</v>
      </c>
      <c r="B8" s="58"/>
      <c r="C8" s="58"/>
      <c r="D8" s="58"/>
      <c r="E8" s="59"/>
      <c r="F8" s="34">
        <f>+F10</f>
        <v>641146.12</v>
      </c>
      <c r="G8" s="34">
        <f t="shared" ref="G8:J8" si="0">+G10</f>
        <v>757000</v>
      </c>
      <c r="H8" s="34">
        <f t="shared" si="0"/>
        <v>1000792.5660000001</v>
      </c>
      <c r="I8" s="34">
        <f t="shared" si="0"/>
        <v>1050791.5080000001</v>
      </c>
      <c r="J8" s="34">
        <f t="shared" si="0"/>
        <v>1060789.7895</v>
      </c>
    </row>
    <row r="9" spans="1:10" x14ac:dyDescent="0.25">
      <c r="A9" s="57" t="s">
        <v>55</v>
      </c>
      <c r="B9" s="58"/>
      <c r="C9" s="58"/>
      <c r="D9" s="58"/>
      <c r="E9" s="59"/>
      <c r="F9" s="34">
        <f>+F11</f>
        <v>85094.713650540842</v>
      </c>
      <c r="G9" s="34">
        <f t="shared" ref="G9:J9" si="1">+G11</f>
        <v>100471.16596987192</v>
      </c>
      <c r="H9" s="34">
        <f t="shared" si="1"/>
        <v>132828</v>
      </c>
      <c r="I9" s="34">
        <f t="shared" si="1"/>
        <v>139464</v>
      </c>
      <c r="J9" s="34">
        <f t="shared" si="1"/>
        <v>140791</v>
      </c>
    </row>
    <row r="10" spans="1:10" x14ac:dyDescent="0.25">
      <c r="A10" s="60" t="s">
        <v>50</v>
      </c>
      <c r="B10" s="53"/>
      <c r="C10" s="53"/>
      <c r="D10" s="53"/>
      <c r="E10" s="61"/>
      <c r="F10" s="35">
        <v>641146.12</v>
      </c>
      <c r="G10" s="35">
        <f>757000</f>
        <v>757000</v>
      </c>
      <c r="H10" s="35">
        <f>+H11*7.5345</f>
        <v>1000792.5660000001</v>
      </c>
      <c r="I10" s="35">
        <f>+I11*7.5345</f>
        <v>1050791.5080000001</v>
      </c>
      <c r="J10" s="35">
        <f>+J11*7.5345</f>
        <v>1060789.7895</v>
      </c>
    </row>
    <row r="11" spans="1:10" x14ac:dyDescent="0.25">
      <c r="A11" s="60" t="s">
        <v>51</v>
      </c>
      <c r="B11" s="53"/>
      <c r="C11" s="53"/>
      <c r="D11" s="53"/>
      <c r="E11" s="61"/>
      <c r="F11" s="35">
        <f>+F10/7.5345</f>
        <v>85094.713650540842</v>
      </c>
      <c r="G11" s="35">
        <f t="shared" ref="G11" si="2">+G10/7.5345</f>
        <v>100471.16596987192</v>
      </c>
      <c r="H11" s="35">
        <f>+' Račun prihoda i rashoda'!G10</f>
        <v>132828</v>
      </c>
      <c r="I11" s="35">
        <f>+' Račun prihoda i rashoda'!H10</f>
        <v>139464</v>
      </c>
      <c r="J11" s="35">
        <f>+' Račun prihoda i rashoda'!I10</f>
        <v>140791</v>
      </c>
    </row>
    <row r="12" spans="1:10" x14ac:dyDescent="0.25">
      <c r="A12" s="62" t="s">
        <v>52</v>
      </c>
      <c r="B12" s="61"/>
      <c r="C12" s="61"/>
      <c r="D12" s="61"/>
      <c r="E12" s="61"/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x14ac:dyDescent="0.25">
      <c r="A13" s="62" t="s">
        <v>53</v>
      </c>
      <c r="B13" s="61"/>
      <c r="C13" s="61"/>
      <c r="D13" s="61"/>
      <c r="E13" s="61"/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x14ac:dyDescent="0.25">
      <c r="A14" s="63" t="s">
        <v>56</v>
      </c>
      <c r="B14" s="64"/>
      <c r="C14" s="64"/>
      <c r="D14" s="64"/>
      <c r="E14" s="65"/>
      <c r="F14" s="34">
        <f>+F16</f>
        <v>597046.12</v>
      </c>
      <c r="G14" s="34">
        <f t="shared" ref="G14:J14" si="3">+G16</f>
        <v>757000</v>
      </c>
      <c r="H14" s="34">
        <f t="shared" si="3"/>
        <v>1032791.5875</v>
      </c>
      <c r="I14" s="34">
        <f t="shared" si="3"/>
        <v>1051793.5965</v>
      </c>
      <c r="J14" s="34">
        <f t="shared" si="3"/>
        <v>1082782.9950000001</v>
      </c>
    </row>
    <row r="15" spans="1:10" x14ac:dyDescent="0.25">
      <c r="A15" s="63" t="s">
        <v>57</v>
      </c>
      <c r="B15" s="64"/>
      <c r="C15" s="64"/>
      <c r="D15" s="64"/>
      <c r="E15" s="65"/>
      <c r="F15" s="34">
        <f>+F17+F19</f>
        <v>79241.637799455828</v>
      </c>
      <c r="G15" s="34">
        <f t="shared" ref="G15:J15" si="4">+G17+G19</f>
        <v>100471.16596987192</v>
      </c>
      <c r="H15" s="34">
        <f t="shared" si="4"/>
        <v>138402</v>
      </c>
      <c r="I15" s="34">
        <f t="shared" si="4"/>
        <v>140261</v>
      </c>
      <c r="J15" s="34">
        <f t="shared" si="4"/>
        <v>144374</v>
      </c>
    </row>
    <row r="16" spans="1:10" x14ac:dyDescent="0.25">
      <c r="A16" s="52" t="s">
        <v>58</v>
      </c>
      <c r="B16" s="53"/>
      <c r="C16" s="53"/>
      <c r="D16" s="53"/>
      <c r="E16" s="53"/>
      <c r="F16" s="35">
        <v>597046.12</v>
      </c>
      <c r="G16" s="35">
        <v>757000</v>
      </c>
      <c r="H16" s="35">
        <f>+H17*7.5345</f>
        <v>1032791.5875</v>
      </c>
      <c r="I16" s="35">
        <f>+I17*7.5345</f>
        <v>1051793.5965</v>
      </c>
      <c r="J16" s="36">
        <f>+J17*7.5345</f>
        <v>1082782.9950000001</v>
      </c>
    </row>
    <row r="17" spans="1:10" x14ac:dyDescent="0.25">
      <c r="A17" s="52" t="s">
        <v>59</v>
      </c>
      <c r="B17" s="53"/>
      <c r="C17" s="53"/>
      <c r="D17" s="53"/>
      <c r="E17" s="53"/>
      <c r="F17" s="35">
        <f>+' Račun prihoda i rashoda'!E21</f>
        <v>78846.521998805489</v>
      </c>
      <c r="G17" s="35">
        <f>+' Račun prihoda i rashoda'!F21</f>
        <v>99807.551927798791</v>
      </c>
      <c r="H17" s="35">
        <f>+' Račun prihoda i rashoda'!G21</f>
        <v>137075</v>
      </c>
      <c r="I17" s="35">
        <f>+' Račun prihoda i rashoda'!H21</f>
        <v>139597</v>
      </c>
      <c r="J17" s="35">
        <f>+' Račun prihoda i rashoda'!I21</f>
        <v>143710</v>
      </c>
    </row>
    <row r="18" spans="1:10" x14ac:dyDescent="0.25">
      <c r="A18" s="62" t="s">
        <v>60</v>
      </c>
      <c r="B18" s="61"/>
      <c r="C18" s="61"/>
      <c r="D18" s="61"/>
      <c r="E18" s="61"/>
      <c r="F18" s="35">
        <f>+F19*7.5345</f>
        <v>2977</v>
      </c>
      <c r="G18" s="35">
        <f t="shared" ref="G18:J18" si="5">+G19*7.5345</f>
        <v>5000</v>
      </c>
      <c r="H18" s="35">
        <f t="shared" si="5"/>
        <v>9998.281500000001</v>
      </c>
      <c r="I18" s="35">
        <f t="shared" si="5"/>
        <v>5002.9080000000004</v>
      </c>
      <c r="J18" s="35">
        <f t="shared" si="5"/>
        <v>5002.9080000000004</v>
      </c>
    </row>
    <row r="19" spans="1:10" x14ac:dyDescent="0.25">
      <c r="A19" s="62" t="s">
        <v>61</v>
      </c>
      <c r="B19" s="61"/>
      <c r="C19" s="61"/>
      <c r="D19" s="61"/>
      <c r="E19" s="61"/>
      <c r="F19" s="35">
        <f>+' Račun prihoda i rashoda'!E32</f>
        <v>395.11580065034173</v>
      </c>
      <c r="G19" s="35">
        <f>+' Račun prihoda i rashoda'!F32</f>
        <v>663.61404207313024</v>
      </c>
      <c r="H19" s="35">
        <f>+' Račun prihoda i rashoda'!G32</f>
        <v>1327</v>
      </c>
      <c r="I19" s="35">
        <f>+' Račun prihoda i rashoda'!H32</f>
        <v>664</v>
      </c>
      <c r="J19" s="35">
        <f>+' Račun prihoda i rashoda'!I32</f>
        <v>664</v>
      </c>
    </row>
    <row r="20" spans="1:10" x14ac:dyDescent="0.25">
      <c r="A20" s="68" t="s">
        <v>62</v>
      </c>
      <c r="B20" s="58"/>
      <c r="C20" s="58"/>
      <c r="D20" s="58"/>
      <c r="E20" s="58"/>
      <c r="F20" s="34">
        <f>+F8-F14</f>
        <v>44100</v>
      </c>
      <c r="G20" s="34">
        <f t="shared" ref="G20:J20" si="6">+G8-G14</f>
        <v>0</v>
      </c>
      <c r="H20" s="34">
        <f t="shared" si="6"/>
        <v>-31999.021499999915</v>
      </c>
      <c r="I20" s="34">
        <f t="shared" si="6"/>
        <v>-1002.0884999998379</v>
      </c>
      <c r="J20" s="34">
        <f t="shared" si="6"/>
        <v>-21993.205500000156</v>
      </c>
    </row>
    <row r="21" spans="1:10" x14ac:dyDescent="0.25">
      <c r="A21" s="68" t="s">
        <v>63</v>
      </c>
      <c r="B21" s="58"/>
      <c r="C21" s="58"/>
      <c r="D21" s="58"/>
      <c r="E21" s="58"/>
      <c r="F21" s="34">
        <f>+F20/7.5345</f>
        <v>5853.0758510850083</v>
      </c>
      <c r="G21" s="34">
        <f t="shared" ref="G21" si="7">+G20/7.5345</f>
        <v>0</v>
      </c>
      <c r="H21" s="34">
        <f>+H9-H15</f>
        <v>-5574</v>
      </c>
      <c r="I21" s="34">
        <f>+I9-I15</f>
        <v>-797</v>
      </c>
      <c r="J21" s="34">
        <f>+J9-J15</f>
        <v>-3583</v>
      </c>
    </row>
    <row r="22" spans="1:10" ht="18" x14ac:dyDescent="0.25">
      <c r="A22" s="5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54" t="s">
        <v>36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18" x14ac:dyDescent="0.25">
      <c r="A24" s="5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30"/>
      <c r="B25" s="31"/>
      <c r="C25" s="31"/>
      <c r="D25" s="32"/>
      <c r="E25" s="33"/>
      <c r="F25" s="4" t="s">
        <v>3</v>
      </c>
      <c r="G25" s="4" t="s">
        <v>4</v>
      </c>
      <c r="H25" s="4" t="s">
        <v>42</v>
      </c>
      <c r="I25" s="4" t="s">
        <v>43</v>
      </c>
      <c r="J25" s="4" t="s">
        <v>44</v>
      </c>
    </row>
    <row r="26" spans="1:10" ht="15.75" customHeight="1" x14ac:dyDescent="0.25">
      <c r="A26" s="60" t="s">
        <v>1</v>
      </c>
      <c r="B26" s="66"/>
      <c r="C26" s="66"/>
      <c r="D26" s="66"/>
      <c r="E26" s="67"/>
      <c r="F26" s="35"/>
      <c r="G26" s="35"/>
      <c r="H26" s="35"/>
      <c r="I26" s="35"/>
      <c r="J26" s="35"/>
    </row>
    <row r="27" spans="1:10" x14ac:dyDescent="0.25">
      <c r="A27" s="60" t="s">
        <v>2</v>
      </c>
      <c r="B27" s="53"/>
      <c r="C27" s="53"/>
      <c r="D27" s="53"/>
      <c r="E27" s="53"/>
      <c r="F27" s="35"/>
      <c r="G27" s="35"/>
      <c r="H27" s="35"/>
      <c r="I27" s="35"/>
      <c r="J27" s="35"/>
    </row>
    <row r="28" spans="1:10" x14ac:dyDescent="0.25">
      <c r="A28" s="68" t="s">
        <v>68</v>
      </c>
      <c r="B28" s="58"/>
      <c r="C28" s="58"/>
      <c r="D28" s="58"/>
      <c r="E28" s="58"/>
      <c r="F28" s="34">
        <v>0</v>
      </c>
      <c r="G28" s="34">
        <v>0</v>
      </c>
      <c r="H28" s="34">
        <v>0</v>
      </c>
      <c r="I28" s="34">
        <v>0</v>
      </c>
      <c r="J28" s="34">
        <v>0</v>
      </c>
    </row>
    <row r="29" spans="1:10" x14ac:dyDescent="0.25">
      <c r="A29" s="68" t="s">
        <v>69</v>
      </c>
      <c r="B29" s="58"/>
      <c r="C29" s="58"/>
      <c r="D29" s="58"/>
      <c r="E29" s="58"/>
      <c r="F29" s="34">
        <v>0</v>
      </c>
      <c r="G29" s="34">
        <v>0</v>
      </c>
      <c r="H29" s="34">
        <v>0</v>
      </c>
      <c r="I29" s="34">
        <v>0</v>
      </c>
      <c r="J29" s="34">
        <v>0</v>
      </c>
    </row>
    <row r="30" spans="1:10" ht="18" x14ac:dyDescent="0.25">
      <c r="A30" s="24"/>
      <c r="B30" s="9"/>
      <c r="C30" s="9"/>
      <c r="D30" s="9"/>
      <c r="E30" s="9"/>
      <c r="F30" s="9"/>
      <c r="G30" s="9"/>
      <c r="H30" s="3"/>
      <c r="I30" s="3"/>
      <c r="J30" s="3"/>
    </row>
    <row r="31" spans="1:10" ht="18" customHeight="1" x14ac:dyDescent="0.25">
      <c r="A31" s="54" t="s">
        <v>47</v>
      </c>
      <c r="B31" s="55"/>
      <c r="C31" s="55"/>
      <c r="D31" s="55"/>
      <c r="E31" s="55"/>
      <c r="F31" s="55"/>
      <c r="G31" s="55"/>
      <c r="H31" s="55"/>
      <c r="I31" s="55"/>
      <c r="J31" s="55"/>
    </row>
    <row r="32" spans="1:10" ht="18" x14ac:dyDescent="0.25">
      <c r="A32" s="24"/>
      <c r="B32" s="9"/>
      <c r="C32" s="9"/>
      <c r="D32" s="9"/>
      <c r="E32" s="9"/>
      <c r="F32" s="9"/>
      <c r="G32" s="9"/>
      <c r="H32" s="3"/>
      <c r="I32" s="3"/>
      <c r="J32" s="3"/>
    </row>
    <row r="33" spans="1:10" ht="25.5" x14ac:dyDescent="0.25">
      <c r="A33" s="30"/>
      <c r="B33" s="31"/>
      <c r="C33" s="31"/>
      <c r="D33" s="32"/>
      <c r="E33" s="33"/>
      <c r="F33" s="4" t="s">
        <v>3</v>
      </c>
      <c r="G33" s="4" t="s">
        <v>4</v>
      </c>
      <c r="H33" s="4" t="s">
        <v>42</v>
      </c>
      <c r="I33" s="4" t="s">
        <v>43</v>
      </c>
      <c r="J33" s="4" t="s">
        <v>44</v>
      </c>
    </row>
    <row r="34" spans="1:10" ht="30" customHeight="1" x14ac:dyDescent="0.25">
      <c r="A34" s="71" t="s">
        <v>64</v>
      </c>
      <c r="B34" s="72"/>
      <c r="C34" s="72"/>
      <c r="D34" s="72"/>
      <c r="E34" s="73"/>
      <c r="F34" s="37">
        <v>441415</v>
      </c>
      <c r="G34" s="37">
        <f>+F34</f>
        <v>441415</v>
      </c>
      <c r="H34" s="37">
        <f>G34-G36</f>
        <v>391415</v>
      </c>
      <c r="I34" s="37">
        <f>H34-H36</f>
        <v>259418.09450000001</v>
      </c>
      <c r="J34" s="42">
        <f>+I34-I36</f>
        <v>108419.18</v>
      </c>
    </row>
    <row r="35" spans="1:10" ht="30" customHeight="1" x14ac:dyDescent="0.25">
      <c r="A35" s="71" t="s">
        <v>67</v>
      </c>
      <c r="B35" s="72"/>
      <c r="C35" s="72"/>
      <c r="D35" s="72"/>
      <c r="E35" s="73"/>
      <c r="F35" s="37">
        <f>+F34/7.5345</f>
        <v>58585.838476342156</v>
      </c>
      <c r="G35" s="37">
        <f t="shared" ref="G35:J35" si="8">+G34/7.5345</f>
        <v>58585.838476342156</v>
      </c>
      <c r="H35" s="37">
        <f t="shared" si="8"/>
        <v>51949.698055610854</v>
      </c>
      <c r="I35" s="37">
        <f t="shared" si="8"/>
        <v>34430.698055610854</v>
      </c>
      <c r="J35" s="42">
        <f t="shared" si="8"/>
        <v>14389.698055610856</v>
      </c>
    </row>
    <row r="36" spans="1:10" ht="30" customHeight="1" x14ac:dyDescent="0.25">
      <c r="A36" s="74" t="s">
        <v>65</v>
      </c>
      <c r="B36" s="75"/>
      <c r="C36" s="75"/>
      <c r="D36" s="75"/>
      <c r="E36" s="76"/>
      <c r="F36" s="38">
        <f>+F37</f>
        <v>0</v>
      </c>
      <c r="G36" s="38">
        <v>50000</v>
      </c>
      <c r="H36" s="38">
        <f>H37*7.5345</f>
        <v>131996.90549999999</v>
      </c>
      <c r="I36" s="38">
        <f>I37*7.5345</f>
        <v>150998.91450000001</v>
      </c>
      <c r="J36" s="41">
        <f>J37*7.5345</f>
        <v>171990.03150000001</v>
      </c>
    </row>
    <row r="37" spans="1:10" ht="30" customHeight="1" x14ac:dyDescent="0.25">
      <c r="A37" s="74" t="s">
        <v>66</v>
      </c>
      <c r="B37" s="75"/>
      <c r="C37" s="75"/>
      <c r="D37" s="75"/>
      <c r="E37" s="76"/>
      <c r="F37" s="38">
        <v>0</v>
      </c>
      <c r="G37" s="38">
        <f>G36/7.5345</f>
        <v>6636.1404207313026</v>
      </c>
      <c r="H37" s="38">
        <v>17519</v>
      </c>
      <c r="I37" s="38">
        <v>20041</v>
      </c>
      <c r="J37" s="38">
        <v>22827</v>
      </c>
    </row>
    <row r="40" spans="1:10" x14ac:dyDescent="0.25">
      <c r="A40" s="52" t="s">
        <v>70</v>
      </c>
      <c r="B40" s="53"/>
      <c r="C40" s="53"/>
      <c r="D40" s="53"/>
      <c r="E40" s="53"/>
      <c r="F40" s="35">
        <f>+F36+F28</f>
        <v>0</v>
      </c>
      <c r="G40" s="35">
        <f>+G36+G28</f>
        <v>50000</v>
      </c>
      <c r="H40" s="35">
        <f t="shared" ref="H40:J40" si="9">+H36+H28</f>
        <v>131996.90549999999</v>
      </c>
      <c r="I40" s="35">
        <f t="shared" si="9"/>
        <v>150998.91450000001</v>
      </c>
      <c r="J40" s="35">
        <f t="shared" si="9"/>
        <v>171990.03150000001</v>
      </c>
    </row>
    <row r="41" spans="1:10" x14ac:dyDescent="0.25">
      <c r="A41" s="52" t="s">
        <v>71</v>
      </c>
      <c r="B41" s="53"/>
      <c r="C41" s="53"/>
      <c r="D41" s="53"/>
      <c r="E41" s="53"/>
      <c r="F41" s="35">
        <f>+F37+F29</f>
        <v>0</v>
      </c>
      <c r="G41" s="35">
        <f t="shared" ref="G41:J41" si="10">+G37+G29</f>
        <v>6636.1404207313026</v>
      </c>
      <c r="H41" s="35">
        <f t="shared" si="10"/>
        <v>17519</v>
      </c>
      <c r="I41" s="35">
        <f t="shared" si="10"/>
        <v>20041</v>
      </c>
      <c r="J41" s="35">
        <f t="shared" si="10"/>
        <v>22827</v>
      </c>
    </row>
    <row r="42" spans="1:10" ht="11.25" customHeight="1" x14ac:dyDescent="0.25">
      <c r="A42" s="19"/>
      <c r="B42" s="20"/>
      <c r="C42" s="20"/>
      <c r="D42" s="20"/>
      <c r="E42" s="20"/>
      <c r="F42" s="21"/>
      <c r="G42" s="21"/>
      <c r="H42" s="21"/>
      <c r="I42" s="21"/>
      <c r="J42" s="21"/>
    </row>
    <row r="43" spans="1:10" ht="29.25" customHeight="1" x14ac:dyDescent="0.25">
      <c r="A43" s="69" t="s">
        <v>48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0" ht="8.25" customHeight="1" x14ac:dyDescent="0.25"/>
    <row r="45" spans="1:10" x14ac:dyDescent="0.25">
      <c r="A45" s="69" t="s">
        <v>40</v>
      </c>
      <c r="B45" s="70"/>
      <c r="C45" s="70"/>
      <c r="D45" s="70"/>
      <c r="E45" s="70"/>
      <c r="F45" s="70"/>
      <c r="G45" s="70"/>
      <c r="H45" s="70"/>
      <c r="I45" s="70"/>
      <c r="J45" s="70"/>
    </row>
    <row r="46" spans="1:10" ht="8.25" customHeight="1" x14ac:dyDescent="0.25"/>
    <row r="47" spans="1:10" ht="29.25" customHeight="1" x14ac:dyDescent="0.25">
      <c r="A47" s="69" t="s">
        <v>41</v>
      </c>
      <c r="B47" s="70"/>
      <c r="C47" s="70"/>
      <c r="D47" s="70"/>
      <c r="E47" s="70"/>
      <c r="F47" s="70"/>
      <c r="G47" s="70"/>
      <c r="H47" s="70"/>
      <c r="I47" s="70"/>
      <c r="J47" s="70"/>
    </row>
  </sheetData>
  <mergeCells count="32">
    <mergeCell ref="A29:E29"/>
    <mergeCell ref="A41:E41"/>
    <mergeCell ref="A47:J47"/>
    <mergeCell ref="A31:J31"/>
    <mergeCell ref="A43:J43"/>
    <mergeCell ref="A40:E40"/>
    <mergeCell ref="A45:J45"/>
    <mergeCell ref="A34:E34"/>
    <mergeCell ref="A36:E36"/>
    <mergeCell ref="A35:E35"/>
    <mergeCell ref="A37:E37"/>
    <mergeCell ref="A26:E26"/>
    <mergeCell ref="A27:E27"/>
    <mergeCell ref="A28:E28"/>
    <mergeCell ref="A19:E19"/>
    <mergeCell ref="A20:E20"/>
    <mergeCell ref="A21:E21"/>
    <mergeCell ref="A16:E16"/>
    <mergeCell ref="A5:J5"/>
    <mergeCell ref="A23:J23"/>
    <mergeCell ref="A1:J1"/>
    <mergeCell ref="A3:J3"/>
    <mergeCell ref="A8:E8"/>
    <mergeCell ref="A10:E10"/>
    <mergeCell ref="A13:E13"/>
    <mergeCell ref="A11:E11"/>
    <mergeCell ref="A12:E12"/>
    <mergeCell ref="A9:E9"/>
    <mergeCell ref="A14:E14"/>
    <mergeCell ref="A15:E15"/>
    <mergeCell ref="A17:E17"/>
    <mergeCell ref="A18:E18"/>
  </mergeCells>
  <pageMargins left="0.7" right="0.7" top="0.75" bottom="0.75" header="0.3" footer="0.3"/>
  <pageSetup paperSize="9" scale="5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E28" workbookViewId="0">
      <selection activeCell="E36" sqref="E36:J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54" t="s">
        <v>46</v>
      </c>
      <c r="B1" s="54"/>
      <c r="C1" s="54"/>
      <c r="D1" s="54"/>
      <c r="E1" s="54"/>
      <c r="F1" s="54"/>
      <c r="G1" s="54"/>
      <c r="H1" s="54"/>
      <c r="I1" s="5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54" t="s">
        <v>27</v>
      </c>
      <c r="B3" s="54"/>
      <c r="C3" s="54"/>
      <c r="D3" s="54"/>
      <c r="E3" s="54"/>
      <c r="F3" s="54"/>
      <c r="G3" s="54"/>
      <c r="H3" s="56"/>
      <c r="I3" s="5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54" t="s">
        <v>6</v>
      </c>
      <c r="B5" s="55"/>
      <c r="C5" s="55"/>
      <c r="D5" s="55"/>
      <c r="E5" s="55"/>
      <c r="F5" s="55"/>
      <c r="G5" s="55"/>
      <c r="H5" s="55"/>
      <c r="I5" s="5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54" t="s">
        <v>0</v>
      </c>
      <c r="B7" s="77"/>
      <c r="C7" s="77"/>
      <c r="D7" s="77"/>
      <c r="E7" s="77"/>
      <c r="F7" s="77"/>
      <c r="G7" s="77"/>
      <c r="H7" s="77"/>
      <c r="I7" s="77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3" t="s">
        <v>7</v>
      </c>
      <c r="B9" s="22" t="s">
        <v>8</v>
      </c>
      <c r="C9" s="22" t="s">
        <v>9</v>
      </c>
      <c r="D9" s="22" t="s">
        <v>5</v>
      </c>
      <c r="E9" s="22" t="s">
        <v>3</v>
      </c>
      <c r="F9" s="23" t="s">
        <v>4</v>
      </c>
      <c r="G9" s="23" t="s">
        <v>42</v>
      </c>
      <c r="H9" s="23" t="s">
        <v>43</v>
      </c>
      <c r="I9" s="23" t="s">
        <v>44</v>
      </c>
    </row>
    <row r="10" spans="1:9" ht="15.75" customHeight="1" x14ac:dyDescent="0.25">
      <c r="A10" s="12">
        <v>6</v>
      </c>
      <c r="B10" s="12"/>
      <c r="C10" s="12"/>
      <c r="D10" s="12" t="s">
        <v>10</v>
      </c>
      <c r="E10" s="10">
        <f>+E11+E13+E15</f>
        <v>85094.713650540842</v>
      </c>
      <c r="F10" s="10">
        <f t="shared" ref="F10:I10" si="0">+F11+F13+F15</f>
        <v>100471.16596987192</v>
      </c>
      <c r="G10" s="10">
        <f>+G11+G13+G15</f>
        <v>132828</v>
      </c>
      <c r="H10" s="10">
        <f t="shared" si="0"/>
        <v>139464</v>
      </c>
      <c r="I10" s="10">
        <f t="shared" si="0"/>
        <v>140791</v>
      </c>
    </row>
    <row r="11" spans="1:9" ht="38.25" x14ac:dyDescent="0.25">
      <c r="A11" s="12"/>
      <c r="B11" s="16">
        <v>63</v>
      </c>
      <c r="C11" s="16"/>
      <c r="D11" s="16" t="s">
        <v>73</v>
      </c>
      <c r="E11" s="47">
        <f>+E12</f>
        <v>534.07658106045517</v>
      </c>
      <c r="F11" s="47">
        <f t="shared" ref="F11:I11" si="1">+F12</f>
        <v>1327.2280841462605</v>
      </c>
      <c r="G11" s="47">
        <f t="shared" si="1"/>
        <v>1327</v>
      </c>
      <c r="H11" s="47">
        <f t="shared" si="1"/>
        <v>0</v>
      </c>
      <c r="I11" s="47">
        <f t="shared" si="1"/>
        <v>0</v>
      </c>
    </row>
    <row r="12" spans="1:9" ht="25.5" x14ac:dyDescent="0.25">
      <c r="A12" s="13"/>
      <c r="B12" s="13"/>
      <c r="C12" s="14">
        <v>59</v>
      </c>
      <c r="D12" s="18" t="s">
        <v>74</v>
      </c>
      <c r="E12" s="47">
        <f>4024/7.5345</f>
        <v>534.07658106045517</v>
      </c>
      <c r="F12" s="46">
        <f>10000/7.5345</f>
        <v>1327.2280841462605</v>
      </c>
      <c r="G12" s="46">
        <f>+'POSEBNI DIO'!G28</f>
        <v>1327</v>
      </c>
      <c r="H12" s="46">
        <f>+'POSEBNI DIO'!H28</f>
        <v>0</v>
      </c>
      <c r="I12" s="46">
        <f>+'POSEBNI DIO'!I28</f>
        <v>0</v>
      </c>
    </row>
    <row r="13" spans="1:9" ht="38.25" x14ac:dyDescent="0.25">
      <c r="A13" s="12"/>
      <c r="B13" s="16">
        <v>66</v>
      </c>
      <c r="C13" s="16"/>
      <c r="D13" s="16" t="s">
        <v>72</v>
      </c>
      <c r="E13" s="47">
        <f>+E14</f>
        <v>5853.0758510850083</v>
      </c>
      <c r="F13" s="47">
        <f t="shared" ref="F13:I13" si="2">+F14</f>
        <v>7963.3685048775624</v>
      </c>
      <c r="G13" s="47">
        <f t="shared" si="2"/>
        <v>13272</v>
      </c>
      <c r="H13" s="47">
        <f t="shared" si="2"/>
        <v>19908</v>
      </c>
      <c r="I13" s="47">
        <f t="shared" si="2"/>
        <v>19908</v>
      </c>
    </row>
    <row r="14" spans="1:9" x14ac:dyDescent="0.25">
      <c r="A14" s="13"/>
      <c r="B14" s="13"/>
      <c r="C14" s="14">
        <v>31</v>
      </c>
      <c r="D14" s="14" t="s">
        <v>34</v>
      </c>
      <c r="E14" s="47">
        <f>44100/7.5345</f>
        <v>5853.0758510850083</v>
      </c>
      <c r="F14" s="46">
        <f>60000/7.5345</f>
        <v>7963.3685048775624</v>
      </c>
      <c r="G14" s="46">
        <v>13272</v>
      </c>
      <c r="H14" s="46">
        <v>19908</v>
      </c>
      <c r="I14" s="46">
        <v>19908</v>
      </c>
    </row>
    <row r="15" spans="1:9" ht="38.25" x14ac:dyDescent="0.25">
      <c r="A15" s="13"/>
      <c r="B15" s="13">
        <v>67</v>
      </c>
      <c r="C15" s="14"/>
      <c r="D15" s="16" t="s">
        <v>45</v>
      </c>
      <c r="E15" s="47">
        <f>+E16</f>
        <v>78707.561218395378</v>
      </c>
      <c r="F15" s="47">
        <f t="shared" ref="F15:I15" si="3">+F16</f>
        <v>91180.569380848086</v>
      </c>
      <c r="G15" s="47">
        <f t="shared" si="3"/>
        <v>118229</v>
      </c>
      <c r="H15" s="47">
        <f t="shared" si="3"/>
        <v>119556</v>
      </c>
      <c r="I15" s="47">
        <f t="shared" si="3"/>
        <v>120883</v>
      </c>
    </row>
    <row r="16" spans="1:9" x14ac:dyDescent="0.25">
      <c r="A16" s="13"/>
      <c r="B16" s="13"/>
      <c r="C16" s="14">
        <v>11</v>
      </c>
      <c r="D16" s="18" t="s">
        <v>11</v>
      </c>
      <c r="E16" s="47">
        <f>593022.12/7.5345</f>
        <v>78707.561218395378</v>
      </c>
      <c r="F16" s="46">
        <f>(682000+5000)/7.5345</f>
        <v>91180.569380848086</v>
      </c>
      <c r="G16" s="46">
        <f>+G23+G26+G30</f>
        <v>118229</v>
      </c>
      <c r="H16" s="46">
        <f t="shared" ref="H16:I16" si="4">+H23+H26+H30</f>
        <v>119556</v>
      </c>
      <c r="I16" s="46">
        <f t="shared" si="4"/>
        <v>120883</v>
      </c>
    </row>
    <row r="18" spans="1:14" ht="15.75" x14ac:dyDescent="0.25">
      <c r="A18" s="54" t="s">
        <v>12</v>
      </c>
      <c r="B18" s="77"/>
      <c r="C18" s="77"/>
      <c r="D18" s="77"/>
      <c r="E18" s="77"/>
      <c r="F18" s="77"/>
      <c r="G18" s="77"/>
      <c r="H18" s="77"/>
      <c r="I18" s="77"/>
    </row>
    <row r="19" spans="1:14" ht="18" x14ac:dyDescent="0.25">
      <c r="A19" s="5"/>
      <c r="B19" s="5"/>
      <c r="C19" s="5"/>
      <c r="D19" s="5"/>
      <c r="E19" s="5"/>
      <c r="F19" s="5"/>
      <c r="G19" s="5"/>
      <c r="H19" s="6"/>
      <c r="I19" s="6"/>
    </row>
    <row r="20" spans="1:14" ht="25.5" x14ac:dyDescent="0.25">
      <c r="A20" s="23" t="s">
        <v>7</v>
      </c>
      <c r="B20" s="22" t="s">
        <v>8</v>
      </c>
      <c r="C20" s="22" t="s">
        <v>9</v>
      </c>
      <c r="D20" s="22" t="s">
        <v>13</v>
      </c>
      <c r="E20" s="22" t="s">
        <v>3</v>
      </c>
      <c r="F20" s="23" t="s">
        <v>4</v>
      </c>
      <c r="G20" s="23" t="s">
        <v>42</v>
      </c>
      <c r="H20" s="23" t="s">
        <v>43</v>
      </c>
      <c r="I20" s="23" t="s">
        <v>44</v>
      </c>
    </row>
    <row r="21" spans="1:14" ht="15.75" customHeight="1" x14ac:dyDescent="0.25">
      <c r="A21" s="12">
        <v>3</v>
      </c>
      <c r="B21" s="12"/>
      <c r="C21" s="12"/>
      <c r="D21" s="12" t="s">
        <v>14</v>
      </c>
      <c r="E21" s="50">
        <f>+E22+E25+E29</f>
        <v>78846.521998805489</v>
      </c>
      <c r="F21" s="43">
        <f>+F22+F25+F29</f>
        <v>99807.551927798791</v>
      </c>
      <c r="G21" s="43">
        <f>+G22+G25+G29</f>
        <v>137075</v>
      </c>
      <c r="H21" s="43">
        <f t="shared" ref="H21:I21" si="5">+H22+H25+H29</f>
        <v>139597</v>
      </c>
      <c r="I21" s="43">
        <f t="shared" si="5"/>
        <v>143710</v>
      </c>
    </row>
    <row r="22" spans="1:14" ht="15.75" customHeight="1" x14ac:dyDescent="0.25">
      <c r="A22" s="12"/>
      <c r="B22" s="16">
        <v>31</v>
      </c>
      <c r="C22" s="16"/>
      <c r="D22" s="16" t="s">
        <v>15</v>
      </c>
      <c r="E22" s="47">
        <f>+E23</f>
        <v>66637.510120114137</v>
      </c>
      <c r="F22" s="10">
        <f>+F23+F24</f>
        <v>81292.720153958449</v>
      </c>
      <c r="G22" s="47">
        <f>+G23+G24</f>
        <v>119291</v>
      </c>
      <c r="H22" s="10">
        <f t="shared" ref="H22:I22" si="6">+H23+H24</f>
        <v>122875</v>
      </c>
      <c r="I22" s="10">
        <f t="shared" si="6"/>
        <v>126590</v>
      </c>
    </row>
    <row r="23" spans="1:14" x14ac:dyDescent="0.25">
      <c r="A23" s="13"/>
      <c r="B23" s="13"/>
      <c r="C23" s="14">
        <v>11</v>
      </c>
      <c r="D23" s="14" t="s">
        <v>11</v>
      </c>
      <c r="E23" s="47">
        <f>502080.32/7.5345</f>
        <v>66637.510120114137</v>
      </c>
      <c r="F23" s="11">
        <f>605500/7.5345</f>
        <v>80363.660495056072</v>
      </c>
      <c r="G23" s="46">
        <f>+'POSEBNI DIO'!G11</f>
        <v>112655</v>
      </c>
      <c r="H23" s="46">
        <f>+'POSEBNI DIO'!H11</f>
        <v>113982</v>
      </c>
      <c r="I23" s="46">
        <f>+'POSEBNI DIO'!I11</f>
        <v>115309</v>
      </c>
      <c r="L23" s="45"/>
      <c r="M23" s="45"/>
      <c r="N23" s="45"/>
    </row>
    <row r="24" spans="1:14" x14ac:dyDescent="0.25">
      <c r="A24" s="13"/>
      <c r="B24" s="13"/>
      <c r="C24" s="14">
        <v>31</v>
      </c>
      <c r="D24" s="14" t="s">
        <v>34</v>
      </c>
      <c r="E24" s="47">
        <v>0</v>
      </c>
      <c r="F24" s="11">
        <f>7000/7.5345</f>
        <v>929.05965890238235</v>
      </c>
      <c r="G24" s="46">
        <f>+'POSEBNI DIO'!G16</f>
        <v>6636</v>
      </c>
      <c r="H24" s="46">
        <f>+'POSEBNI DIO'!H16</f>
        <v>8893</v>
      </c>
      <c r="I24" s="46">
        <f>+'POSEBNI DIO'!I16</f>
        <v>11281</v>
      </c>
      <c r="L24" s="45"/>
      <c r="M24" s="45"/>
      <c r="N24" s="45"/>
    </row>
    <row r="25" spans="1:14" x14ac:dyDescent="0.25">
      <c r="A25" s="13"/>
      <c r="B25" s="13">
        <v>32</v>
      </c>
      <c r="C25" s="14"/>
      <c r="D25" s="13" t="s">
        <v>30</v>
      </c>
      <c r="E25" s="47">
        <f>+E26+E28</f>
        <v>11946.658703298162</v>
      </c>
      <c r="F25" s="10">
        <f>+F26+F27+F28</f>
        <v>18249.386157011082</v>
      </c>
      <c r="G25" s="47">
        <f>+G26+G27+G28</f>
        <v>17519</v>
      </c>
      <c r="H25" s="10">
        <f t="shared" ref="H25:I25" si="7">+H26+H27+H28</f>
        <v>16457</v>
      </c>
      <c r="I25" s="10">
        <f t="shared" si="7"/>
        <v>16855</v>
      </c>
    </row>
    <row r="26" spans="1:14" x14ac:dyDescent="0.25">
      <c r="A26" s="13"/>
      <c r="B26" s="13"/>
      <c r="C26" s="14">
        <v>11</v>
      </c>
      <c r="D26" s="14" t="s">
        <v>11</v>
      </c>
      <c r="E26" s="47">
        <f>85988.1/7.5345</f>
        <v>11412.582122237707</v>
      </c>
      <c r="F26" s="11">
        <f>74500/7.5345</f>
        <v>9887.8492268896407</v>
      </c>
      <c r="G26" s="46">
        <f>+'POSEBNI DIO'!G12</f>
        <v>5574</v>
      </c>
      <c r="H26" s="46">
        <f>+'POSEBNI DIO'!H12</f>
        <v>5574</v>
      </c>
      <c r="I26" s="46">
        <f>+'POSEBNI DIO'!I12</f>
        <v>5574</v>
      </c>
    </row>
    <row r="27" spans="1:14" x14ac:dyDescent="0.25">
      <c r="A27" s="13"/>
      <c r="B27" s="13"/>
      <c r="C27" s="14">
        <v>31</v>
      </c>
      <c r="D27" s="14" t="s">
        <v>34</v>
      </c>
      <c r="E27" s="47">
        <v>0</v>
      </c>
      <c r="F27" s="11">
        <f>53000/7.5345</f>
        <v>7034.3088459751807</v>
      </c>
      <c r="G27" s="46">
        <f>+'POSEBNI DIO'!G17</f>
        <v>10618</v>
      </c>
      <c r="H27" s="11">
        <f>+'POSEBNI DIO'!H17</f>
        <v>10883</v>
      </c>
      <c r="I27" s="11">
        <f>+'POSEBNI DIO'!I17</f>
        <v>11281</v>
      </c>
      <c r="L27" s="45"/>
    </row>
    <row r="28" spans="1:14" ht="25.5" x14ac:dyDescent="0.25">
      <c r="A28" s="13"/>
      <c r="B28" s="13"/>
      <c r="C28" s="14">
        <v>59</v>
      </c>
      <c r="D28" s="18" t="s">
        <v>74</v>
      </c>
      <c r="E28" s="47">
        <f>4024/7.5345</f>
        <v>534.07658106045517</v>
      </c>
      <c r="F28" s="11">
        <f>10000/7.5345</f>
        <v>1327.2280841462605</v>
      </c>
      <c r="G28" s="46">
        <f>+'POSEBNI DIO'!G28</f>
        <v>1327</v>
      </c>
      <c r="H28" s="11">
        <f>+'POSEBNI DIO'!H28</f>
        <v>0</v>
      </c>
      <c r="I28" s="11">
        <f>+'POSEBNI DIO'!I28</f>
        <v>0</v>
      </c>
      <c r="L28" s="45"/>
    </row>
    <row r="29" spans="1:14" x14ac:dyDescent="0.25">
      <c r="A29" s="13"/>
      <c r="B29" s="13">
        <v>34</v>
      </c>
      <c r="C29" s="14"/>
      <c r="D29" s="13" t="s">
        <v>75</v>
      </c>
      <c r="E29" s="47">
        <f>++E30+E31</f>
        <v>262.35317539319129</v>
      </c>
      <c r="F29" s="10">
        <f t="shared" ref="F29:I29" si="8">++F30+F31</f>
        <v>265.44561682925212</v>
      </c>
      <c r="G29" s="47">
        <f t="shared" si="8"/>
        <v>265</v>
      </c>
      <c r="H29" s="10">
        <f t="shared" si="8"/>
        <v>265</v>
      </c>
      <c r="I29" s="10">
        <f t="shared" si="8"/>
        <v>265</v>
      </c>
      <c r="L29" s="45"/>
    </row>
    <row r="30" spans="1:14" x14ac:dyDescent="0.25">
      <c r="A30" s="13"/>
      <c r="B30" s="13"/>
      <c r="C30" s="14">
        <v>11</v>
      </c>
      <c r="D30" s="14" t="s">
        <v>11</v>
      </c>
      <c r="E30" s="47">
        <f>1976.7/7.5345</f>
        <v>262.35317539319129</v>
      </c>
      <c r="F30" s="11">
        <f>2000/7.5345</f>
        <v>265.44561682925212</v>
      </c>
      <c r="G30" s="47">
        <v>0</v>
      </c>
      <c r="H30" s="10">
        <v>0</v>
      </c>
      <c r="I30" s="10">
        <v>0</v>
      </c>
    </row>
    <row r="31" spans="1:14" x14ac:dyDescent="0.25">
      <c r="A31" s="13"/>
      <c r="B31" s="27"/>
      <c r="C31" s="14">
        <v>31</v>
      </c>
      <c r="D31" s="14" t="s">
        <v>34</v>
      </c>
      <c r="E31" s="47">
        <v>0</v>
      </c>
      <c r="F31" s="11">
        <v>0</v>
      </c>
      <c r="G31" s="46">
        <f>+'POSEBNI DIO'!G18</f>
        <v>265</v>
      </c>
      <c r="H31" s="46">
        <f>+'POSEBNI DIO'!H18</f>
        <v>265</v>
      </c>
      <c r="I31" s="46">
        <f>+'POSEBNI DIO'!I18</f>
        <v>265</v>
      </c>
    </row>
    <row r="32" spans="1:14" ht="25.5" x14ac:dyDescent="0.25">
      <c r="A32" s="15">
        <v>4</v>
      </c>
      <c r="B32" s="15"/>
      <c r="C32" s="15"/>
      <c r="D32" s="25" t="s">
        <v>16</v>
      </c>
      <c r="E32" s="43">
        <f>+E33</f>
        <v>395.11580065034173</v>
      </c>
      <c r="F32" s="43">
        <f>+F33</f>
        <v>663.61404207313024</v>
      </c>
      <c r="G32" s="43">
        <f t="shared" ref="F32:I33" si="9">+G33</f>
        <v>1327</v>
      </c>
      <c r="H32" s="43">
        <f t="shared" si="9"/>
        <v>664</v>
      </c>
      <c r="I32" s="43">
        <f t="shared" si="9"/>
        <v>664</v>
      </c>
    </row>
    <row r="33" spans="1:9" ht="38.25" x14ac:dyDescent="0.25">
      <c r="A33" s="16"/>
      <c r="B33" s="16">
        <v>42</v>
      </c>
      <c r="C33" s="16"/>
      <c r="D33" s="26" t="s">
        <v>17</v>
      </c>
      <c r="E33" s="10">
        <f>+E34</f>
        <v>395.11580065034173</v>
      </c>
      <c r="F33" s="10">
        <f t="shared" si="9"/>
        <v>663.61404207313024</v>
      </c>
      <c r="G33" s="10">
        <f>+G34</f>
        <v>1327</v>
      </c>
      <c r="H33" s="10">
        <f t="shared" si="9"/>
        <v>664</v>
      </c>
      <c r="I33" s="10">
        <f t="shared" si="9"/>
        <v>664</v>
      </c>
    </row>
    <row r="34" spans="1:9" x14ac:dyDescent="0.25">
      <c r="A34" s="16"/>
      <c r="B34" s="16"/>
      <c r="C34" s="14">
        <v>11</v>
      </c>
      <c r="D34" s="14" t="s">
        <v>11</v>
      </c>
      <c r="E34" s="10">
        <f>2977/7.5345</f>
        <v>395.11580065034173</v>
      </c>
      <c r="F34" s="11">
        <f>5000/7.5345</f>
        <v>663.61404207313024</v>
      </c>
      <c r="G34" s="11">
        <f>+'POSEBNI DIO'!G23</f>
        <v>1327</v>
      </c>
      <c r="H34" s="11">
        <f>+'POSEBNI DIO'!H23</f>
        <v>664</v>
      </c>
      <c r="I34" s="11">
        <f>+'POSEBNI DIO'!I23</f>
        <v>664</v>
      </c>
    </row>
    <row r="36" spans="1:9" x14ac:dyDescent="0.25">
      <c r="E36" s="45"/>
      <c r="F36" s="45"/>
      <c r="G36" s="45"/>
      <c r="H36" s="45"/>
      <c r="I36" s="45"/>
    </row>
  </sheetData>
  <mergeCells count="5">
    <mergeCell ref="A7:I7"/>
    <mergeCell ref="A18:I18"/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topLeftCell="A2" workbookViewId="0">
      <selection activeCell="E22" sqref="E2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54" t="s">
        <v>46</v>
      </c>
      <c r="B1" s="54"/>
      <c r="C1" s="54"/>
      <c r="D1" s="54"/>
      <c r="E1" s="54"/>
      <c r="F1" s="54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54" t="s">
        <v>27</v>
      </c>
      <c r="B3" s="54"/>
      <c r="C3" s="54"/>
      <c r="D3" s="54"/>
      <c r="E3" s="56"/>
      <c r="F3" s="56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54" t="s">
        <v>6</v>
      </c>
      <c r="B5" s="55"/>
      <c r="C5" s="55"/>
      <c r="D5" s="55"/>
      <c r="E5" s="55"/>
      <c r="F5" s="55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54" t="s">
        <v>18</v>
      </c>
      <c r="B7" s="77"/>
      <c r="C7" s="77"/>
      <c r="D7" s="77"/>
      <c r="E7" s="77"/>
      <c r="F7" s="77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3" t="s">
        <v>19</v>
      </c>
      <c r="B9" s="22" t="s">
        <v>3</v>
      </c>
      <c r="C9" s="23" t="s">
        <v>4</v>
      </c>
      <c r="D9" s="23" t="s">
        <v>42</v>
      </c>
      <c r="E9" s="23" t="s">
        <v>43</v>
      </c>
      <c r="F9" s="23" t="s">
        <v>44</v>
      </c>
    </row>
    <row r="10" spans="1:6" ht="15.75" customHeight="1" x14ac:dyDescent="0.25">
      <c r="A10" s="12" t="s">
        <v>20</v>
      </c>
      <c r="B10" s="43">
        <f>+B11</f>
        <v>79242</v>
      </c>
      <c r="C10" s="43">
        <f t="shared" ref="C10:F10" si="0">+C11</f>
        <v>100471</v>
      </c>
      <c r="D10" s="43">
        <f t="shared" si="0"/>
        <v>138402</v>
      </c>
      <c r="E10" s="43">
        <f t="shared" si="0"/>
        <v>140261</v>
      </c>
      <c r="F10" s="43">
        <f t="shared" si="0"/>
        <v>144374</v>
      </c>
    </row>
    <row r="11" spans="1:6" ht="15.75" customHeight="1" x14ac:dyDescent="0.25">
      <c r="A11" s="12" t="s">
        <v>21</v>
      </c>
      <c r="B11" s="43">
        <f>+B12</f>
        <v>79242</v>
      </c>
      <c r="C11" s="43">
        <f t="shared" ref="C11:F11" si="1">+C12</f>
        <v>100471</v>
      </c>
      <c r="D11" s="43">
        <f t="shared" si="1"/>
        <v>138402</v>
      </c>
      <c r="E11" s="43">
        <f t="shared" si="1"/>
        <v>140261</v>
      </c>
      <c r="F11" s="43">
        <f t="shared" si="1"/>
        <v>144374</v>
      </c>
    </row>
    <row r="12" spans="1:6" x14ac:dyDescent="0.25">
      <c r="A12" s="17" t="s">
        <v>22</v>
      </c>
      <c r="B12" s="10">
        <v>79242</v>
      </c>
      <c r="C12" s="11">
        <v>100471</v>
      </c>
      <c r="D12" s="11">
        <f>+'POSEBNI DIO'!G6</f>
        <v>138402</v>
      </c>
      <c r="E12" s="11">
        <f>+'POSEBNI DIO'!H6</f>
        <v>140261</v>
      </c>
      <c r="F12" s="11">
        <f>+'POSEBNI DIO'!I6</f>
        <v>144374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G12" sqref="G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54" t="s">
        <v>46</v>
      </c>
      <c r="B1" s="54"/>
      <c r="C1" s="54"/>
      <c r="D1" s="54"/>
      <c r="E1" s="54"/>
      <c r="F1" s="54"/>
      <c r="G1" s="54"/>
      <c r="H1" s="54"/>
      <c r="I1" s="5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54" t="s">
        <v>27</v>
      </c>
      <c r="B3" s="54"/>
      <c r="C3" s="54"/>
      <c r="D3" s="54"/>
      <c r="E3" s="54"/>
      <c r="F3" s="54"/>
      <c r="G3" s="54"/>
      <c r="H3" s="56"/>
      <c r="I3" s="5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54" t="s">
        <v>23</v>
      </c>
      <c r="B5" s="55"/>
      <c r="C5" s="55"/>
      <c r="D5" s="55"/>
      <c r="E5" s="55"/>
      <c r="F5" s="55"/>
      <c r="G5" s="55"/>
      <c r="H5" s="55"/>
      <c r="I5" s="5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3" t="s">
        <v>7</v>
      </c>
      <c r="B7" s="22" t="s">
        <v>8</v>
      </c>
      <c r="C7" s="22" t="s">
        <v>9</v>
      </c>
      <c r="D7" s="22" t="s">
        <v>49</v>
      </c>
      <c r="E7" s="22" t="s">
        <v>3</v>
      </c>
      <c r="F7" s="23" t="s">
        <v>4</v>
      </c>
      <c r="G7" s="23" t="s">
        <v>42</v>
      </c>
      <c r="H7" s="23" t="s">
        <v>43</v>
      </c>
      <c r="I7" s="23" t="s">
        <v>44</v>
      </c>
    </row>
    <row r="8" spans="1:9" ht="25.5" x14ac:dyDescent="0.25">
      <c r="A8" s="12">
        <v>8</v>
      </c>
      <c r="B8" s="12"/>
      <c r="C8" s="12"/>
      <c r="D8" s="12" t="s">
        <v>24</v>
      </c>
      <c r="E8" s="10">
        <f>+E9</f>
        <v>0</v>
      </c>
      <c r="F8" s="10">
        <f t="shared" ref="F8:I8" si="0">+F9</f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</row>
    <row r="9" spans="1:9" x14ac:dyDescent="0.25">
      <c r="A9" s="12"/>
      <c r="B9" s="16">
        <v>84</v>
      </c>
      <c r="C9" s="16"/>
      <c r="D9" s="16" t="s">
        <v>31</v>
      </c>
      <c r="E9" s="10">
        <f>+E10</f>
        <v>0</v>
      </c>
      <c r="F9" s="10">
        <f t="shared" ref="F9:I9" si="1">+F10</f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</row>
    <row r="10" spans="1:9" ht="25.5" x14ac:dyDescent="0.25">
      <c r="A10" s="13"/>
      <c r="B10" s="13"/>
      <c r="C10" s="14">
        <v>81</v>
      </c>
      <c r="D10" s="18" t="s">
        <v>32</v>
      </c>
      <c r="E10" s="10">
        <v>0</v>
      </c>
      <c r="F10" s="11">
        <f>+E10</f>
        <v>0</v>
      </c>
      <c r="G10" s="11">
        <f t="shared" ref="G10:I10" si="2">+F10</f>
        <v>0</v>
      </c>
      <c r="H10" s="11">
        <f t="shared" si="2"/>
        <v>0</v>
      </c>
      <c r="I10" s="11">
        <f t="shared" si="2"/>
        <v>0</v>
      </c>
    </row>
    <row r="11" spans="1:9" ht="25.5" x14ac:dyDescent="0.25">
      <c r="A11" s="15">
        <v>5</v>
      </c>
      <c r="B11" s="15"/>
      <c r="C11" s="15"/>
      <c r="D11" s="25" t="s">
        <v>25</v>
      </c>
      <c r="E11" s="10">
        <f>+E12</f>
        <v>0</v>
      </c>
      <c r="F11" s="10">
        <f t="shared" ref="F11:I11" si="3">+F12</f>
        <v>0</v>
      </c>
      <c r="G11" s="10">
        <f t="shared" si="3"/>
        <v>0</v>
      </c>
      <c r="H11" s="10">
        <f t="shared" si="3"/>
        <v>0</v>
      </c>
      <c r="I11" s="10">
        <f t="shared" si="3"/>
        <v>0</v>
      </c>
    </row>
    <row r="12" spans="1:9" ht="25.5" x14ac:dyDescent="0.25">
      <c r="A12" s="16"/>
      <c r="B12" s="16">
        <v>54</v>
      </c>
      <c r="C12" s="16"/>
      <c r="D12" s="26" t="s">
        <v>33</v>
      </c>
      <c r="E12" s="10">
        <f>+E13+E14</f>
        <v>0</v>
      </c>
      <c r="F12" s="10">
        <f t="shared" ref="F12:I12" si="4">+F13+F14</f>
        <v>0</v>
      </c>
      <c r="G12" s="10">
        <f t="shared" si="4"/>
        <v>0</v>
      </c>
      <c r="H12" s="10">
        <f t="shared" si="4"/>
        <v>0</v>
      </c>
      <c r="I12" s="10">
        <f t="shared" si="4"/>
        <v>0</v>
      </c>
    </row>
    <row r="13" spans="1:9" x14ac:dyDescent="0.25">
      <c r="A13" s="16"/>
      <c r="B13" s="16"/>
      <c r="C13" s="14">
        <v>11</v>
      </c>
      <c r="D13" s="14" t="s">
        <v>11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25">
      <c r="A14" s="16"/>
      <c r="B14" s="16"/>
      <c r="C14" s="14">
        <v>31</v>
      </c>
      <c r="D14" s="14" t="s">
        <v>34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tabSelected="1" zoomScaleNormal="100" workbookViewId="0">
      <selection activeCell="H23" sqref="H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" customWidth="1"/>
    <col min="4" max="4" width="30" customWidth="1"/>
    <col min="5" max="6" width="25.28515625" hidden="1" customWidth="1"/>
    <col min="7" max="9" width="25.28515625" customWidth="1"/>
  </cols>
  <sheetData>
    <row r="1" spans="1:9" ht="42" customHeight="1" x14ac:dyDescent="0.25">
      <c r="A1" s="54" t="s">
        <v>46</v>
      </c>
      <c r="B1" s="54"/>
      <c r="C1" s="54"/>
      <c r="D1" s="54"/>
      <c r="E1" s="54"/>
      <c r="F1" s="54"/>
      <c r="G1" s="54"/>
      <c r="H1" s="54"/>
      <c r="I1" s="54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54" t="s">
        <v>26</v>
      </c>
      <c r="B3" s="55"/>
      <c r="C3" s="55"/>
      <c r="D3" s="55"/>
      <c r="E3" s="55"/>
      <c r="F3" s="55"/>
      <c r="G3" s="55"/>
      <c r="H3" s="55"/>
      <c r="I3" s="5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90" t="s">
        <v>28</v>
      </c>
      <c r="B5" s="91"/>
      <c r="C5" s="92"/>
      <c r="D5" s="22" t="s">
        <v>29</v>
      </c>
      <c r="E5" s="22" t="s">
        <v>3</v>
      </c>
      <c r="F5" s="23" t="s">
        <v>4</v>
      </c>
      <c r="G5" s="23" t="s">
        <v>42</v>
      </c>
      <c r="H5" s="23" t="s">
        <v>43</v>
      </c>
      <c r="I5" s="23" t="s">
        <v>44</v>
      </c>
    </row>
    <row r="6" spans="1:9" x14ac:dyDescent="0.25">
      <c r="A6" s="93"/>
      <c r="B6" s="94"/>
      <c r="C6" s="95"/>
      <c r="D6" s="51" t="s">
        <v>89</v>
      </c>
      <c r="E6" s="48"/>
      <c r="F6" s="48"/>
      <c r="G6" s="49">
        <f>+G7+G19+G24</f>
        <v>138402</v>
      </c>
      <c r="H6" s="49">
        <f t="shared" ref="H6:I6" si="0">+H7+H19+H24</f>
        <v>140261</v>
      </c>
      <c r="I6" s="49">
        <f t="shared" si="0"/>
        <v>144374</v>
      </c>
    </row>
    <row r="7" spans="1:9" ht="27" customHeight="1" x14ac:dyDescent="0.25">
      <c r="A7" s="84" t="s">
        <v>81</v>
      </c>
      <c r="B7" s="85"/>
      <c r="C7" s="86"/>
      <c r="D7" s="29" t="s">
        <v>80</v>
      </c>
      <c r="E7" s="43">
        <f>+E8</f>
        <v>78312.445417745039</v>
      </c>
      <c r="F7" s="43">
        <f t="shared" ref="F7:F9" si="1">+F8</f>
        <v>98480.323843652528</v>
      </c>
      <c r="G7" s="43">
        <f t="shared" ref="G7:I7" si="2">+G8</f>
        <v>135748</v>
      </c>
      <c r="H7" s="43">
        <f t="shared" si="2"/>
        <v>139597</v>
      </c>
      <c r="I7" s="43">
        <f t="shared" si="2"/>
        <v>143710</v>
      </c>
    </row>
    <row r="8" spans="1:9" ht="39" customHeight="1" x14ac:dyDescent="0.25">
      <c r="A8" s="84" t="s">
        <v>76</v>
      </c>
      <c r="B8" s="85"/>
      <c r="C8" s="86"/>
      <c r="D8" s="29" t="s">
        <v>77</v>
      </c>
      <c r="E8" s="43">
        <f>+E9</f>
        <v>78312.445417745039</v>
      </c>
      <c r="F8" s="43">
        <f>+F9+F14</f>
        <v>98480.323843652528</v>
      </c>
      <c r="G8" s="43">
        <f>+G9+G14</f>
        <v>135748</v>
      </c>
      <c r="H8" s="43">
        <f>+H9+H14</f>
        <v>139597</v>
      </c>
      <c r="I8" s="43">
        <f>+I9+I14</f>
        <v>143710</v>
      </c>
    </row>
    <row r="9" spans="1:9" x14ac:dyDescent="0.25">
      <c r="A9" s="87" t="s">
        <v>79</v>
      </c>
      <c r="B9" s="88"/>
      <c r="C9" s="89"/>
      <c r="D9" s="40" t="s">
        <v>11</v>
      </c>
      <c r="E9" s="10">
        <f>+E10</f>
        <v>78312.445417745039</v>
      </c>
      <c r="F9" s="10">
        <f t="shared" si="1"/>
        <v>90516.955338774962</v>
      </c>
      <c r="G9" s="47">
        <f>+G10</f>
        <v>118229</v>
      </c>
      <c r="H9" s="47">
        <f t="shared" ref="H9:I9" si="3">+H10</f>
        <v>119556</v>
      </c>
      <c r="I9" s="47">
        <f t="shared" si="3"/>
        <v>120883</v>
      </c>
    </row>
    <row r="10" spans="1:9" x14ac:dyDescent="0.25">
      <c r="A10" s="78">
        <v>3</v>
      </c>
      <c r="B10" s="79"/>
      <c r="C10" s="80"/>
      <c r="D10" s="28" t="s">
        <v>14</v>
      </c>
      <c r="E10" s="10">
        <f>+E11+E12+E13</f>
        <v>78312.445417745039</v>
      </c>
      <c r="F10" s="10">
        <f t="shared" ref="F10" si="4">+F11+F12+F13</f>
        <v>90516.955338774962</v>
      </c>
      <c r="G10" s="47">
        <f>+G11+G12+G13</f>
        <v>118229</v>
      </c>
      <c r="H10" s="47">
        <f t="shared" ref="H10:I10" si="5">+H11+H12+H13</f>
        <v>119556</v>
      </c>
      <c r="I10" s="47">
        <f t="shared" si="5"/>
        <v>120883</v>
      </c>
    </row>
    <row r="11" spans="1:9" x14ac:dyDescent="0.25">
      <c r="A11" s="81">
        <v>31</v>
      </c>
      <c r="B11" s="82"/>
      <c r="C11" s="83"/>
      <c r="D11" s="28" t="s">
        <v>15</v>
      </c>
      <c r="E11" s="10">
        <f>502080.32/7.5345</f>
        <v>66637.510120114137</v>
      </c>
      <c r="F11" s="11">
        <f>605500/7.5345</f>
        <v>80363.660495056072</v>
      </c>
      <c r="G11" s="46">
        <v>112655</v>
      </c>
      <c r="H11" s="46">
        <v>113982</v>
      </c>
      <c r="I11" s="46">
        <v>115309</v>
      </c>
    </row>
    <row r="12" spans="1:9" x14ac:dyDescent="0.25">
      <c r="A12" s="81">
        <v>32</v>
      </c>
      <c r="B12" s="82"/>
      <c r="C12" s="83"/>
      <c r="D12" s="28" t="s">
        <v>30</v>
      </c>
      <c r="E12" s="10">
        <f>85988.1/7.5345</f>
        <v>11412.582122237707</v>
      </c>
      <c r="F12" s="11">
        <f>74500/7.5345</f>
        <v>9887.8492268896407</v>
      </c>
      <c r="G12" s="46">
        <v>5574</v>
      </c>
      <c r="H12" s="46">
        <f>+G12</f>
        <v>5574</v>
      </c>
      <c r="I12" s="46">
        <f>+H12</f>
        <v>5574</v>
      </c>
    </row>
    <row r="13" spans="1:9" x14ac:dyDescent="0.25">
      <c r="A13" s="81">
        <v>34</v>
      </c>
      <c r="B13" s="82"/>
      <c r="C13" s="83"/>
      <c r="D13" s="28" t="s">
        <v>75</v>
      </c>
      <c r="E13" s="10">
        <f>1976.7/7.5345</f>
        <v>262.35317539319129</v>
      </c>
      <c r="F13" s="11">
        <f>2000/7.5345</f>
        <v>265.44561682925212</v>
      </c>
      <c r="G13" s="46">
        <v>0</v>
      </c>
      <c r="H13" s="46">
        <v>0</v>
      </c>
      <c r="I13" s="46">
        <v>0</v>
      </c>
    </row>
    <row r="14" spans="1:9" x14ac:dyDescent="0.25">
      <c r="A14" s="87" t="s">
        <v>87</v>
      </c>
      <c r="B14" s="88"/>
      <c r="C14" s="89"/>
      <c r="D14" s="40" t="s">
        <v>88</v>
      </c>
      <c r="E14" s="10">
        <f>+E15</f>
        <v>0</v>
      </c>
      <c r="F14" s="10">
        <f t="shared" ref="F14" si="6">+F15</f>
        <v>7963.3685048775633</v>
      </c>
      <c r="G14" s="47">
        <f>+G15</f>
        <v>17519</v>
      </c>
      <c r="H14" s="47">
        <f t="shared" ref="H14:I14" si="7">+H15</f>
        <v>20041</v>
      </c>
      <c r="I14" s="47">
        <f t="shared" si="7"/>
        <v>22827</v>
      </c>
    </row>
    <row r="15" spans="1:9" x14ac:dyDescent="0.25">
      <c r="A15" s="78">
        <v>3</v>
      </c>
      <c r="B15" s="79"/>
      <c r="C15" s="80"/>
      <c r="D15" s="28" t="s">
        <v>14</v>
      </c>
      <c r="E15" s="10">
        <f>+E16+E17</f>
        <v>0</v>
      </c>
      <c r="F15" s="10">
        <f t="shared" ref="F15" si="8">+F16+F17</f>
        <v>7963.3685048775633</v>
      </c>
      <c r="G15" s="47">
        <f>+G16+G17+G18</f>
        <v>17519</v>
      </c>
      <c r="H15" s="47">
        <f t="shared" ref="H15:I15" si="9">+H16+H17+H18</f>
        <v>20041</v>
      </c>
      <c r="I15" s="47">
        <f t="shared" si="9"/>
        <v>22827</v>
      </c>
    </row>
    <row r="16" spans="1:9" x14ac:dyDescent="0.25">
      <c r="A16" s="81">
        <v>31</v>
      </c>
      <c r="B16" s="82"/>
      <c r="C16" s="83"/>
      <c r="D16" s="28" t="s">
        <v>15</v>
      </c>
      <c r="E16" s="10">
        <v>0</v>
      </c>
      <c r="F16" s="11">
        <f>7000/7.5345</f>
        <v>929.05965890238235</v>
      </c>
      <c r="G16" s="46">
        <v>6636</v>
      </c>
      <c r="H16" s="46">
        <v>8893</v>
      </c>
      <c r="I16" s="46">
        <v>11281</v>
      </c>
    </row>
    <row r="17" spans="1:9" x14ac:dyDescent="0.25">
      <c r="A17" s="81">
        <v>32</v>
      </c>
      <c r="B17" s="82"/>
      <c r="C17" s="83"/>
      <c r="D17" s="28" t="s">
        <v>30</v>
      </c>
      <c r="E17" s="10">
        <v>0</v>
      </c>
      <c r="F17" s="11">
        <f>53000/7.5345</f>
        <v>7034.3088459751807</v>
      </c>
      <c r="G17" s="46">
        <v>10618</v>
      </c>
      <c r="H17" s="46">
        <v>10883</v>
      </c>
      <c r="I17" s="46">
        <v>11281</v>
      </c>
    </row>
    <row r="18" spans="1:9" x14ac:dyDescent="0.25">
      <c r="A18" s="81">
        <v>34</v>
      </c>
      <c r="B18" s="82"/>
      <c r="C18" s="83"/>
      <c r="D18" s="28" t="s">
        <v>75</v>
      </c>
      <c r="E18" s="10">
        <v>0</v>
      </c>
      <c r="F18" s="11">
        <v>0</v>
      </c>
      <c r="G18" s="46">
        <v>265</v>
      </c>
      <c r="H18" s="46">
        <v>265</v>
      </c>
      <c r="I18" s="46">
        <v>265</v>
      </c>
    </row>
    <row r="19" spans="1:9" ht="25.5" x14ac:dyDescent="0.25">
      <c r="A19" s="84" t="s">
        <v>81</v>
      </c>
      <c r="B19" s="85"/>
      <c r="C19" s="86"/>
      <c r="D19" s="44" t="s">
        <v>80</v>
      </c>
      <c r="E19" s="43">
        <f>+E20</f>
        <v>395.11580065034173</v>
      </c>
      <c r="F19" s="43">
        <f t="shared" ref="F19:I19" si="10">+F20</f>
        <v>663.61404207313024</v>
      </c>
      <c r="G19" s="50">
        <f t="shared" si="10"/>
        <v>1327</v>
      </c>
      <c r="H19" s="50">
        <f t="shared" si="10"/>
        <v>664</v>
      </c>
      <c r="I19" s="50">
        <f t="shared" si="10"/>
        <v>664</v>
      </c>
    </row>
    <row r="20" spans="1:9" ht="25.5" x14ac:dyDescent="0.25">
      <c r="A20" s="84" t="s">
        <v>82</v>
      </c>
      <c r="B20" s="85"/>
      <c r="C20" s="86"/>
      <c r="D20" s="29" t="s">
        <v>83</v>
      </c>
      <c r="E20" s="43">
        <f>+E21</f>
        <v>395.11580065034173</v>
      </c>
      <c r="F20" s="43">
        <f t="shared" ref="F20:I21" si="11">+F21</f>
        <v>663.61404207313024</v>
      </c>
      <c r="G20" s="50">
        <f t="shared" si="11"/>
        <v>1327</v>
      </c>
      <c r="H20" s="50">
        <f t="shared" si="11"/>
        <v>664</v>
      </c>
      <c r="I20" s="50">
        <f t="shared" si="11"/>
        <v>664</v>
      </c>
    </row>
    <row r="21" spans="1:9" x14ac:dyDescent="0.25">
      <c r="A21" s="87" t="s">
        <v>79</v>
      </c>
      <c r="B21" s="88"/>
      <c r="C21" s="89"/>
      <c r="D21" s="40" t="s">
        <v>11</v>
      </c>
      <c r="E21" s="10">
        <f>+E22</f>
        <v>395.11580065034173</v>
      </c>
      <c r="F21" s="10">
        <f t="shared" ref="F21:I22" si="12">+F22</f>
        <v>663.61404207313024</v>
      </c>
      <c r="G21" s="47">
        <f>+G22</f>
        <v>1327</v>
      </c>
      <c r="H21" s="47">
        <f t="shared" si="11"/>
        <v>664</v>
      </c>
      <c r="I21" s="47">
        <f t="shared" si="11"/>
        <v>664</v>
      </c>
    </row>
    <row r="22" spans="1:9" ht="25.5" x14ac:dyDescent="0.25">
      <c r="A22" s="78">
        <v>4</v>
      </c>
      <c r="B22" s="79"/>
      <c r="C22" s="80"/>
      <c r="D22" s="28" t="s">
        <v>16</v>
      </c>
      <c r="E22" s="10">
        <f>+E23</f>
        <v>395.11580065034173</v>
      </c>
      <c r="F22" s="10">
        <f t="shared" si="12"/>
        <v>663.61404207313024</v>
      </c>
      <c r="G22" s="47">
        <f>+G23</f>
        <v>1327</v>
      </c>
      <c r="H22" s="47">
        <f t="shared" si="12"/>
        <v>664</v>
      </c>
      <c r="I22" s="47">
        <f t="shared" si="12"/>
        <v>664</v>
      </c>
    </row>
    <row r="23" spans="1:9" ht="25.5" x14ac:dyDescent="0.25">
      <c r="A23" s="81">
        <v>42</v>
      </c>
      <c r="B23" s="82"/>
      <c r="C23" s="83"/>
      <c r="D23" s="28" t="s">
        <v>78</v>
      </c>
      <c r="E23" s="10">
        <f>2977/7.5345</f>
        <v>395.11580065034173</v>
      </c>
      <c r="F23" s="11">
        <f>5000/7.5345</f>
        <v>663.61404207313024</v>
      </c>
      <c r="G23" s="46">
        <v>1327</v>
      </c>
      <c r="H23" s="46">
        <v>664</v>
      </c>
      <c r="I23" s="46">
        <v>664</v>
      </c>
    </row>
    <row r="24" spans="1:9" ht="24.95" customHeight="1" x14ac:dyDescent="0.25">
      <c r="A24" s="84" t="s">
        <v>81</v>
      </c>
      <c r="B24" s="85"/>
      <c r="C24" s="86"/>
      <c r="D24" s="29" t="s">
        <v>80</v>
      </c>
      <c r="E24" s="43">
        <f>+E25</f>
        <v>534.07658106045517</v>
      </c>
      <c r="F24" s="43">
        <f t="shared" ref="F24:I24" si="13">+F25</f>
        <v>1327.2280841462605</v>
      </c>
      <c r="G24" s="50">
        <f t="shared" si="13"/>
        <v>1327</v>
      </c>
      <c r="H24" s="50">
        <f t="shared" si="13"/>
        <v>0</v>
      </c>
      <c r="I24" s="50">
        <f t="shared" si="13"/>
        <v>0</v>
      </c>
    </row>
    <row r="25" spans="1:9" x14ac:dyDescent="0.25">
      <c r="A25" s="84" t="s">
        <v>84</v>
      </c>
      <c r="B25" s="85"/>
      <c r="C25" s="86"/>
      <c r="D25" s="29" t="s">
        <v>85</v>
      </c>
      <c r="E25" s="43">
        <f>+E26</f>
        <v>534.07658106045517</v>
      </c>
      <c r="F25" s="43">
        <f t="shared" ref="F25:I27" si="14">+F26</f>
        <v>1327.2280841462605</v>
      </c>
      <c r="G25" s="50">
        <f t="shared" si="14"/>
        <v>1327</v>
      </c>
      <c r="H25" s="50">
        <f t="shared" si="14"/>
        <v>0</v>
      </c>
      <c r="I25" s="50">
        <f t="shared" si="14"/>
        <v>0</v>
      </c>
    </row>
    <row r="26" spans="1:9" x14ac:dyDescent="0.25">
      <c r="A26" s="87" t="s">
        <v>86</v>
      </c>
      <c r="B26" s="88"/>
      <c r="C26" s="89"/>
      <c r="D26" s="40" t="s">
        <v>74</v>
      </c>
      <c r="E26" s="10">
        <f>+E27</f>
        <v>534.07658106045517</v>
      </c>
      <c r="F26" s="10">
        <f t="shared" si="14"/>
        <v>1327.2280841462605</v>
      </c>
      <c r="G26" s="10">
        <f t="shared" si="14"/>
        <v>1327</v>
      </c>
      <c r="H26" s="10">
        <f t="shared" si="14"/>
        <v>0</v>
      </c>
      <c r="I26" s="10">
        <f t="shared" si="14"/>
        <v>0</v>
      </c>
    </row>
    <row r="27" spans="1:9" x14ac:dyDescent="0.25">
      <c r="A27" s="78">
        <v>3</v>
      </c>
      <c r="B27" s="79"/>
      <c r="C27" s="80"/>
      <c r="D27" s="28" t="s">
        <v>14</v>
      </c>
      <c r="E27" s="10">
        <f>+E28</f>
        <v>534.07658106045517</v>
      </c>
      <c r="F27" s="10">
        <f t="shared" si="14"/>
        <v>1327.2280841462605</v>
      </c>
      <c r="G27" s="10">
        <f t="shared" si="14"/>
        <v>1327</v>
      </c>
      <c r="H27" s="10">
        <f t="shared" si="14"/>
        <v>0</v>
      </c>
      <c r="I27" s="10">
        <f t="shared" si="14"/>
        <v>0</v>
      </c>
    </row>
    <row r="28" spans="1:9" x14ac:dyDescent="0.25">
      <c r="A28" s="81">
        <v>32</v>
      </c>
      <c r="B28" s="82"/>
      <c r="C28" s="83"/>
      <c r="D28" s="28" t="s">
        <v>30</v>
      </c>
      <c r="E28" s="10">
        <f>4024/7.5345</f>
        <v>534.07658106045517</v>
      </c>
      <c r="F28" s="11">
        <f>10000/7.5345</f>
        <v>1327.2280841462605</v>
      </c>
      <c r="G28" s="11">
        <v>1327</v>
      </c>
      <c r="H28" s="11">
        <v>0</v>
      </c>
      <c r="I28" s="11">
        <v>0</v>
      </c>
    </row>
    <row r="29" spans="1:9" x14ac:dyDescent="0.25">
      <c r="E29" s="45"/>
      <c r="F29" s="45"/>
      <c r="G29" s="45"/>
      <c r="H29" s="45"/>
      <c r="I29" s="45"/>
    </row>
  </sheetData>
  <mergeCells count="26">
    <mergeCell ref="A9:C9"/>
    <mergeCell ref="A10:C10"/>
    <mergeCell ref="A12:C12"/>
    <mergeCell ref="A11:C11"/>
    <mergeCell ref="A23:C23"/>
    <mergeCell ref="A13:C13"/>
    <mergeCell ref="A14:C14"/>
    <mergeCell ref="A15:C15"/>
    <mergeCell ref="A19:C19"/>
    <mergeCell ref="A20:C20"/>
    <mergeCell ref="A21:C21"/>
    <mergeCell ref="A22:C22"/>
    <mergeCell ref="A7:C7"/>
    <mergeCell ref="A8:C8"/>
    <mergeCell ref="A1:I1"/>
    <mergeCell ref="A3:I3"/>
    <mergeCell ref="A5:C5"/>
    <mergeCell ref="A6:C6"/>
    <mergeCell ref="A27:C27"/>
    <mergeCell ref="A28:C28"/>
    <mergeCell ref="A16:C16"/>
    <mergeCell ref="A17:C17"/>
    <mergeCell ref="A18:C18"/>
    <mergeCell ref="A25:C25"/>
    <mergeCell ref="A26:C26"/>
    <mergeCell ref="A24:C24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GRAS Nada</cp:lastModifiedBy>
  <cp:lastPrinted>2023-03-15T13:04:29Z</cp:lastPrinted>
  <dcterms:created xsi:type="dcterms:W3CDTF">2022-08-12T12:51:27Z</dcterms:created>
  <dcterms:modified xsi:type="dcterms:W3CDTF">2023-03-17T10:30:23Z</dcterms:modified>
</cp:coreProperties>
</file>